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95" tabRatio="881" firstSheet="11" activeTab="13"/>
  </bookViews>
  <sheets>
    <sheet name="sua  mau an tuyen khong ro 9" sheetId="1" state="hidden" r:id="rId1"/>
    <sheet name="Mãu BC mien giam 8" sheetId="2" state="hidden" r:id="rId2"/>
    <sheet name="Mau an tuyen khong ro 9" sheetId="3" state="hidden" r:id="rId3"/>
    <sheet name="Mau cuong che 10" sheetId="4" state="hidden" r:id="rId4"/>
    <sheet name="Co cau bien che Mau 13" sheetId="5" state="hidden" r:id="rId5"/>
    <sheet name="Báo cáo chất lượng CB Mẫu 14" sheetId="6" state="hidden" r:id="rId6"/>
    <sheet name="Mau giam sat  15" sheetId="7" state="hidden" r:id="rId7"/>
    <sheet name="Mãu báo cáo Kiểm sát 16" sheetId="8" state="hidden" r:id="rId8"/>
    <sheet name="Bao cao khang nghi 17" sheetId="9" state="hidden" r:id="rId9"/>
    <sheet name="Bao cao ve Boi thuong NN 18" sheetId="10" state="hidden" r:id="rId10"/>
    <sheet name="bieu lay so lieu bc viet" sheetId="11" state="hidden" r:id="rId11"/>
    <sheet name="Thong tin" sheetId="12" r:id="rId12"/>
    <sheet name="06" sheetId="13" r:id="rId13"/>
    <sheet name="07" sheetId="14" r:id="rId14"/>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_xlfn.COUNTIFS" hidden="1">#NAME?</definedName>
    <definedName name="_xlfn.SUMIFS" hidden="1">#NAME?</definedName>
    <definedName name="Nguyennhan">'[1]Nguyen_nhan'!$B$3:$B$16</definedName>
    <definedName name="_xlnm.Print_Area" localSheetId="12">'06'!$A$1:$W$103</definedName>
    <definedName name="_xlnm.Print_Area" localSheetId="13">'07'!$A$1:$X$104</definedName>
    <definedName name="_xlnm.Print_Area" localSheetId="1">'Mãu BC mien giam 8'!$A$1:$N$36</definedName>
    <definedName name="_xlnm.Print_Titles" localSheetId="12">'06'!$6:$10</definedName>
    <definedName name="_xlnm.Print_Titles" localSheetId="13">'07'!$6:$10</definedName>
    <definedName name="_xlnm.Print_Titles" localSheetId="10">'bieu lay so lieu bc viet'!$6:$11</definedName>
    <definedName name="TCTD">#REF!</definedName>
  </definedNames>
  <calcPr fullCalcOnLoad="1"/>
</workbook>
</file>

<file path=xl/comments10.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3 + Cột 5 = Cột 7 + Cột 9; Cột 2 = Cột 4 + Cột 6 = Cột 8 + Cột 10.</t>
        </r>
      </text>
    </comment>
    <comment ref="C5" authorId="0">
      <text>
        <r>
          <rPr>
            <b/>
            <sz val="9"/>
            <rFont val="Tahoma"/>
            <family val="2"/>
          </rPr>
          <t>GiadinhBaCuc:</t>
        </r>
        <r>
          <rPr>
            <sz val="9"/>
            <rFont val="Tahoma"/>
            <family val="2"/>
          </rPr>
          <t xml:space="preserve">
Kiểm tra lại việc tại Kết quả GQ</t>
        </r>
      </text>
    </comment>
    <comment ref="D5" authorId="0">
      <text>
        <r>
          <rPr>
            <b/>
            <sz val="9"/>
            <rFont val="Tahoma"/>
            <family val="2"/>
          </rPr>
          <t>GiadinhBaCuc:</t>
        </r>
        <r>
          <rPr>
            <sz val="9"/>
            <rFont val="Tahoma"/>
            <family val="2"/>
          </rPr>
          <t xml:space="preserve">
Kiểm tra lại tiền tại Kết quả GQ</t>
        </r>
      </text>
    </comment>
    <comment ref="D1" authorId="0">
      <text>
        <r>
          <rPr>
            <b/>
            <sz val="9"/>
            <rFont val="Tahoma"/>
            <family val="2"/>
          </rPr>
          <t>GiadinhBaCuc:</t>
        </r>
        <r>
          <rPr>
            <sz val="9"/>
            <rFont val="Tahoma"/>
            <family val="2"/>
          </rPr>
          <t xml:space="preserve">
6. Việc bồi thường của Nhà nước, mỗi một quyết định thụ lý được tính là một việc bồi thường của Nhà nước;</t>
        </r>
      </text>
    </comment>
    <comment ref="A1" authorId="0">
      <text>
        <r>
          <rPr>
            <b/>
            <sz val="9"/>
            <rFont val="Tahoma"/>
            <family val="2"/>
          </rPr>
          <t>GiadinhBaCuc:</t>
        </r>
        <r>
          <rPr>
            <sz val="9"/>
            <rFont val="Tahoma"/>
            <family val="2"/>
          </rPr>
          <t xml:space="preserve">
18. Biểu mẫu số 18/TK-THA
18.1. Nội dung
Phản ánh tình hình thực hiện bồi thường nhà nước trong thi hành án dân sự tại mỗi kỳ báo cáo.
18.2. Tổ chức, cá nhân sử dụng biểu mẫu
Biểu này dùng cho Chi cục Thi hành án dân sự và Cục Thi hành án dân sự.
18.3. Ghi chép và nguồn số liệu
Số liệu được lấy từ hồ sơ thi hành án, hồ sơ bồi thường nhà nước trong thi hành án dân sự, sổ theo dõi về bồi thường nhà nước trong thi hành án dân sự. 
Việc ghi chép được thực hiện tương tự Biểu mẫu số 15/TK-THA.
Cột 1 = Cột 3 + Cột 5 = Cột 7 + Cột 9; Cột 2 = Cột 4 + Cột 6 = Cột 8 + Cột 10.
</t>
        </r>
      </text>
    </comment>
  </commentList>
</comments>
</file>

<file path=xl/comments2.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5 + Côt 9; Cột 2 = Cột 6 + Cột 10; Cột 3 = Cột 7 + Cột 11; Cột 4 = Cột 8 + Cột 12.</t>
        </r>
      </text>
    </comment>
    <comment ref="A1" authorId="0">
      <text>
        <r>
          <rPr>
            <b/>
            <sz val="9"/>
            <rFont val="Tahoma"/>
            <family val="2"/>
          </rPr>
          <t>GiadinhBaCuc:</t>
        </r>
        <r>
          <rPr>
            <sz val="9"/>
            <rFont val="Tahoma"/>
            <family val="2"/>
          </rPr>
          <t xml:space="preserve">
8. Biểu mẫu số 08/TK-THA
8.1. Nội dung
Phản ánh việc đề nghị xét miễn, giảm và kết quả việc xét miễn, giảm nghĩa vụ thi hành án dân sự của Chi cục Thi hành án dân sự, Cục Thi hành án dân sự và từng địa phương trong các kỳ báo cáo.
8.2. Tổ chức, cá nhân sử dụng
Biểu này được dùng cho Chi cục Thi hành án dân sự và Cục Thi hành án dân sự.
8.3. Ghi chép và nguồn số liệu
a) Đối với Chi cục Thi hành án dân sự
Số liệu được tổng hợp từ hồ sơ thi hành án của Chấp hành viên thuộc Chi cục Thi hành án dân sự và các loại sổ có liên quan. Số liệu ghi số tổng hợp chung của toàn đơn vị, không ghi chép theo từng Chấp hành viên.
b) Đối với Cục Thi hành án dân sự
Số liệu được tổng hợp từ hồ sơ thi hành án của Chấp hành viên Cục Thi hành án dân sự và các loại sổ có liên quan. Số liệu ghi số tổng hợp chung của toàn đơn vị, không ghi chép theo từng Chấp hành viên.
Đối với Biểu mẫu của toàn tỉnh số liệu được tổng hợp từ Biểu mẫu của Chi cục Thi hành án dân sự và Cục Thi hành án dân sự. 
c) Ghi chép
Trình tự ghi chép được thực hiện lần lượt theo từng đơn vị, bắt đầu từ Cục Thi hành án dân sự đến các Chi cục Thi hành án dân sự.
Đối với Chi cục Thi hành án dân sự chỉ ghi số chung của Chi cục mà không phải tổng hợp theo từng Chấp hành viên.
Cột 1 = Cột 5 + Côt 9; Cột 2 = Cột 6 + Cột 10; Cột 3 = Cột 7 + Cột 11; Cột 4 = Cột 8 + Cột 12.
</t>
        </r>
      </text>
    </comment>
    <comment ref="B17" authorId="0">
      <text>
        <r>
          <rPr>
            <b/>
            <sz val="9"/>
            <rFont val="Tahoma"/>
            <family val="2"/>
          </rPr>
          <t>GiadinhBaCuc:</t>
        </r>
        <r>
          <rPr>
            <sz val="9"/>
            <rFont val="Tahoma"/>
            <family val="2"/>
          </rPr>
          <t xml:space="preserve">
9t co xem lai khoong khop tK</t>
        </r>
      </text>
    </comment>
  </commentList>
</comments>
</file>

<file path=xl/comments3.xml><?xml version="1.0" encoding="utf-8"?>
<comments xmlns="http://schemas.openxmlformats.org/spreadsheetml/2006/main">
  <authors>
    <author>GiadinhBaCuc</author>
  </authors>
  <commentList>
    <comment ref="H14" authorId="0">
      <text>
        <r>
          <rPr>
            <b/>
            <sz val="9"/>
            <rFont val="Tahoma"/>
            <family val="2"/>
          </rPr>
          <t>GiadinhBaCuc:</t>
        </r>
        <r>
          <rPr>
            <sz val="9"/>
            <rFont val="Tahoma"/>
            <family val="2"/>
          </rPr>
          <t xml:space="preserve">
Xem lai Ct</t>
        </r>
      </text>
    </comment>
    <comment ref="A13" authorId="0">
      <text>
        <r>
          <rPr>
            <b/>
            <sz val="9"/>
            <rFont val="Tahoma"/>
            <family val="2"/>
          </rPr>
          <t>GiadinhBaCuc:</t>
        </r>
        <r>
          <rPr>
            <sz val="9"/>
            <rFont val="Tahoma"/>
            <family val="2"/>
          </rPr>
          <t xml:space="preserve">
Cột 1 = Cột 2 + Cột 3 + Cột 4; Cột 5 = Cột 6 = Cột 7 + Cột 8; Cột 9 = Cột 10 + Cột 11; Cột 12 = Cột 13 + Cột 14.</t>
        </r>
      </text>
    </comment>
    <comment ref="A1" authorId="0">
      <text>
        <r>
          <rPr>
            <b/>
            <sz val="9"/>
            <rFont val="Tahoma"/>
            <family val="2"/>
          </rPr>
          <t>GiadinhBaCuc:</t>
        </r>
        <r>
          <rPr>
            <sz val="9"/>
            <rFont val="Tahoma"/>
            <family val="2"/>
          </rPr>
          <t xml:space="preserve">
9. Biểu mẫu số 09/TK-THA
9.1. Nội dung
Phản ánh số lượng bản án, quyết định của Tòa án tuyên không rõ, có sai sót; bản án, quyết định có căn cứ kháng nghị giám đốc thẩm, tái thẩm; số lượng văn bản đề nghị giải thích, đính chính, kiến nghị xem xét bản án, quyết định của cơ quan Thi hành án và việc trả lời của Tòa án có thẩm quyền.
9.2. Tổ chức, cá nhân sử dụng biểu mẫu
Biểu này được dùng cho Chi cục Thi hành án dân sự và Cục Thi hành án dân sự.
9.3.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4; Cột 5 = Cột 6 = Cột 7 + Cột 8; Cột 9 = Cột 10 + Cột 11; Cột 12 = Cột 13 + Cột 14.
</t>
        </r>
      </text>
    </comment>
  </commentList>
</comments>
</file>

<file path=xl/comments4.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8 + Cột 9 + Cột 10; Cột 3 = Cột 4 + Cột 5 + Cột 6 + Cột 7.</t>
        </r>
      </text>
    </comment>
    <comment ref="D1" authorId="0">
      <text>
        <r>
          <rPr>
            <b/>
            <sz val="9"/>
            <rFont val="Tahoma"/>
            <family val="2"/>
          </rPr>
          <t>GiadinhBaCuc:</t>
        </r>
        <r>
          <rPr>
            <sz val="9"/>
            <rFont val="Tahoma"/>
            <family val="2"/>
          </rPr>
          <t xml:space="preserve">
Việc cưỡng chế, một quyết định cưỡng chế thi hành án được tính là một việc cưỡng chế;</t>
        </r>
      </text>
    </comment>
    <comment ref="A1" authorId="0">
      <text>
        <r>
          <rPr>
            <b/>
            <sz val="9"/>
            <rFont val="Tahoma"/>
            <family val="2"/>
          </rPr>
          <t>GiadinhBaCuc:</t>
        </r>
        <r>
          <rPr>
            <sz val="9"/>
            <rFont val="Tahoma"/>
            <family val="2"/>
          </rPr>
          <t xml:space="preserve">
10. Biểu mẫu số 10/TK-THA
10.1. Nội dung
Phản ánh tình hình cưỡng chế thi hành án dân sự không huy động lực lượng và có huy động lực lượng tại các Chi cục Thi hành án dân sự, Cục Thi hành án dân sự trong các kỳ báo cáo.
10.2. Tổ chức, cá nhân sử dụng biểu mẫu
Biểu này dùng cho Chi cục Thi hành án dân sự và Cục Thi hành án dân sự.
10.3.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8 + Cột 9 + Cột 10; Cột 3 = Cột 4 + Cột 5 + Cột 6 + Cột 7.
</t>
        </r>
      </text>
    </comment>
  </commentList>
</comments>
</file>

<file path=xl/comments5.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2 + Cột 18; Cột 2 = Cột 3 + Cột 4 + Cột 5 + Cột 6 + Cột 7 + Cột 8 + Cột 9 + Cột 10 + Cột 11 + Cột 12 + Cột 13 + Cột 14 + Cột 15 + Cột 16 + Cột 17.</t>
        </r>
      </text>
    </comment>
    <comment ref="R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13. Biểu mẫu số 13/TK-THA
13.1. Nội dung
Phản ánh số lượng biên chế, tình hình thực hiện biên chế; cơ cấu công chức theo ngạch, bậc đang làm việc tại cơ quan thi hành án dân sự trong các kỳ báo cáo.
13.2. Tổ chức, cá nhân sử dụng biểu mẫu
Biểu này dùng cho Cục Thi hành án dân sự.
13.3.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18; Cột 2 = Cột 3 + Cột 4 + Cột 5 + Cột 6 + Cột 7 + Cột 8 + Cột 9 + Cột 10 + Cột 11 + Cột 12 + Cột 13 + Cột 14 + Cột 15 + Cột 16 + Cột 17.
</t>
        </r>
      </text>
    </comment>
  </commentList>
</comments>
</file>

<file path=xl/comments6.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4 + Cột 5 + Cột 6 + Cột 7 + Cột 8.</t>
        </r>
      </text>
    </comment>
    <comment ref="C5" authorId="0">
      <text>
        <r>
          <rPr>
            <b/>
            <sz val="9"/>
            <rFont val="Tahoma"/>
            <family val="2"/>
          </rPr>
          <t>GiadinhBaCuc:</t>
        </r>
        <r>
          <rPr>
            <sz val="9"/>
            <rFont val="Tahoma"/>
            <family val="2"/>
          </rPr>
          <t xml:space="preserve">
Kiểm tra</t>
        </r>
      </text>
    </comment>
    <comment ref="P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14. Biểu mẫu số 14/TK-THA
14.1. Nội dung
Phản ánh trình độ công chức của cơ quan Thi hành án dân sự tại các kỳ báo cáo theo trình độ chuyên môn, nghề nghiệp được đào tạo.
14.2. Tổ chức, cá nhân sử dụng biểu mẫu
Biểu mẫu này dùng cho Cục Thi hành án dân sự.
14.3.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3 + Cột 4 + Cột 5 + Cột 6 + Cột 7 + Cột 8.
</t>
        </r>
      </text>
    </comment>
  </commentList>
</comments>
</file>

<file path=xl/comments7.xml><?xml version="1.0" encoding="utf-8"?>
<comments xmlns="http://schemas.openxmlformats.org/spreadsheetml/2006/main">
  <authors>
    <author>GiadinhBaCuc</author>
  </authors>
  <commentList>
    <comment ref="A7" authorId="0">
      <text>
        <r>
          <rPr>
            <b/>
            <sz val="9"/>
            <rFont val="Tahoma"/>
            <family val="2"/>
          </rPr>
          <t>GiadinhBaCuc:</t>
        </r>
        <r>
          <rPr>
            <sz val="9"/>
            <rFont val="Tahoma"/>
            <family val="2"/>
          </rPr>
          <t xml:space="preserve">
Cột 1 = Cột 2 + Cột 3 + Cột 4 + Cột 5 = Cột 6 + Cột 7 = Cột 8 + Cột 9 + Cột 10.</t>
        </r>
      </text>
    </comment>
    <comment ref="C4" authorId="0">
      <text>
        <r>
          <rPr>
            <b/>
            <sz val="9"/>
            <rFont val="Tahoma"/>
            <family val="2"/>
          </rPr>
          <t>GiadinhBaCuc:</t>
        </r>
        <r>
          <rPr>
            <sz val="9"/>
            <rFont val="Tahoma"/>
            <family val="2"/>
          </rPr>
          <t xml:space="preserve">
Kiem tra lại Chia theo kết quả giám sát</t>
        </r>
      </text>
    </comment>
    <comment ref="D4" authorId="0">
      <text>
        <r>
          <rPr>
            <b/>
            <sz val="9"/>
            <rFont val="Tahoma"/>
            <family val="2"/>
          </rPr>
          <t>GiadinhBaCuc:</t>
        </r>
        <r>
          <rPr>
            <sz val="9"/>
            <rFont val="Tahoma"/>
            <family val="2"/>
          </rPr>
          <t xml:space="preserve">
Kiểm tra lai Kết quả thực hiện kết luận giám sát</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15. Biểu mẫu số 15/TK-THA
15.1. Nội dung
Phản ánh tình hình giám sát hoạt động thi hành án dân sự của các cơ quan có thẩm quyền và kết quả thực hiện kết luận giám sát trong thi hành án dân sự tại các kỳ báo cáo.
15.2. Tổ chức, cá nhân sử dụng biểu mẫu
Biểu mẫu này được dùng cho Chi cục Thi hành án dân sự và Cục Thi hành án dân sự.
15.3. Ghi chép và nguồn số liệu
a) Đối với Chi cục Thi hành án dân sự, số liệu được tổng hợp từ các tài liệu liên quan đến giám sát hoạt động thi hành án dân sự của các cơ quan có thẩm quyền trong kỳ báo cáo đối với Chi cục Thi hành án dân sự. Việc ghi chép thực hiện theo số chung cho toàn đơn vị, không ghi theo từng Chấp hành viên.
b) Đối với Cục Thi hành án dân sự, số liệu trong Biểu mẫu của Cục Thi hành án dân sự được tổng hợp từ các tài liệu liên quan đến giám sát hoạt động thi hành án dân sự của các cơ quan có thẩm quyền trong kỳ báo cáo đối với Cục Thi hành án dân sự. Việc ghi chép theo số chung cho toàn đơn vị, không ghi theo từng Chấp hành viên.
Số liệu của toàn tỉnh được tổng hợp từ báo cáo của Chi cục Thi hành án dân sự và Cục Thi hành án dân sự. 
c) Ghi chép
Việc ghi chép được thực hiện lần lượt, bắt đầu từ Cục Thi hành án dân sự, đến các Chi cục Thi hành án dân sự. Đối với các Chi cục Thi hành án dân sự chỉ ghi số chung của Chi cục mà không tổng hợp theo từng Chấp hành viên.
Cột 1 = Cột 2 + Cột 3 + Cột 4 + Cột 5 = Cột 6 + Cột 7 = Cột 8 + Cột 9 + Cột 10.
</t>
        </r>
      </text>
    </comment>
  </commentList>
</comments>
</file>

<file path=xl/comments8.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2 + Cột 3 + Cột 4; Cột 5 = Cột 6 + Cột 7 + Cột 8 + Cột 9 + Cột 10.</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16. Biểu số 16/TK-THA
16.1. Nội dung
Phản ánh tình hình kiểm sát hoạt động thi hành án dân sự của các cơ quan có thẩm quyền trong thi hành án dân sự tại các kỳ báo cáo.
16.2. Tổ chức, cá nhân sử dụng số liệu
Biểu này dùng Chi cục Thi hành án dân sự và Cục Thi hành án dân sự.
16.3. Ghi chép và nguồn số liệu
Số liệu được tổng hợp từ các tài liệu có liên quan đến kiểm sát hoạt động thi hành án dân sự. 
Việc ghi chép được thực hiện tương tự Biểu mẫu số 15/TK-THA.
Cột 1 = Cột 2 + Cột 3 + Cột 4; Cột 5 = Cột 6 + Cột 7 + Cột 8 + Cột 9 + Cột 10.
</t>
        </r>
      </text>
    </comment>
    <comment ref="L16" authorId="0">
      <text>
        <r>
          <rPr>
            <b/>
            <sz val="9"/>
            <rFont val="Tahoma"/>
            <family val="2"/>
          </rPr>
          <t>GiadinhBaCuc:</t>
        </r>
        <r>
          <rPr>
            <sz val="9"/>
            <rFont val="Tahoma"/>
            <family val="2"/>
          </rPr>
          <t xml:space="preserve">
9t</t>
        </r>
      </text>
    </comment>
  </commentList>
</comments>
</file>

<file path=xl/comments9.xml><?xml version="1.0" encoding="utf-8"?>
<comments xmlns="http://schemas.openxmlformats.org/spreadsheetml/2006/main">
  <authors>
    <author>GiadinhBaCuc</author>
  </authors>
  <commentList>
    <comment ref="A11" authorId="0">
      <text>
        <r>
          <rPr>
            <b/>
            <sz val="9"/>
            <rFont val="Tahoma"/>
            <family val="2"/>
          </rPr>
          <t>GiadinhBaCuc:
 Biểu mẫu số 17</t>
        </r>
        <r>
          <rPr>
            <sz val="9"/>
            <rFont val="Tahoma"/>
            <family val="2"/>
          </rPr>
          <t xml:space="preserve">
Cột 1 = Cột 3 + Cột 11; Cột 2 = Cột 4 + Cột 12.</t>
        </r>
      </text>
    </comment>
    <comment ref="A1" authorId="0">
      <text>
        <r>
          <rPr>
            <b/>
            <sz val="9"/>
            <rFont val="Tahoma"/>
            <family val="2"/>
          </rPr>
          <t>GiadinhBaCuc:</t>
        </r>
        <r>
          <rPr>
            <sz val="9"/>
            <rFont val="Tahoma"/>
            <family val="2"/>
          </rPr>
          <t xml:space="preserve">
17. Biểu số 17/TK-THA
17.1. Nội dung
Phản ánh tình hình kháng nghị và xử lý kháng nghị của Tòa án nhân dân, Viện kiểm sát nhân dân đối với bản án, quyết định đã có hiệu lực pháp luật.
17.2. Tổ chức, cá nhân sử dụng biểu mẫu
Biểu mẫu này dùng cho Chi cục Thi hành án dân sự và Cục Thi hành án dân sự.
17.3. Ghi chép và nguồn số liệu
Số liệu được tổng hợp từ hồ sơ thi hành án, các loại sổ có liên quan. 
Việc ghi chép thực hiện tương tự Biểu mẫu số 15/TK-THA.
Cột 1 = Cột 3 + Cột 11; Cột 2 = Cột 4 + Cột 12.
</t>
        </r>
      </text>
    </comment>
  </commentList>
</comments>
</file>

<file path=xl/sharedStrings.xml><?xml version="1.0" encoding="utf-8"?>
<sst xmlns="http://schemas.openxmlformats.org/spreadsheetml/2006/main" count="1236" uniqueCount="582">
  <si>
    <t>I</t>
  </si>
  <si>
    <t>II</t>
  </si>
  <si>
    <t xml:space="preserve">Tổng số
</t>
  </si>
  <si>
    <t>Số việc</t>
  </si>
  <si>
    <t>NGƯỜI LẬP BIỂU</t>
  </si>
  <si>
    <t xml:space="preserve">A
</t>
  </si>
  <si>
    <t>A</t>
  </si>
  <si>
    <t>Chia ra:</t>
  </si>
  <si>
    <t>Đơn vị tính: Việc</t>
  </si>
  <si>
    <t>Số tiền</t>
  </si>
  <si>
    <t xml:space="preserve">Cục Thi hành án </t>
  </si>
  <si>
    <t>Các Chi cục Thi hành án</t>
  </si>
  <si>
    <t>Chi cục Thi hành án…</t>
  </si>
  <si>
    <t>Số chưa kháng nghị</t>
  </si>
  <si>
    <t>Số đã kháng nghị</t>
  </si>
  <si>
    <t>Số việc đương sự tự nguyện thi hành trước khi cưỡng chế</t>
  </si>
  <si>
    <t>Số việc huy động lực lượng từ 20
 đến dưới 50 người</t>
  </si>
  <si>
    <t>Các Chi cục THADS</t>
  </si>
  <si>
    <t>…</t>
  </si>
  <si>
    <t xml:space="preserve">                  ……………., ngày…… tháng….... năm ………</t>
  </si>
  <si>
    <t xml:space="preserve">Số việc 
cưỡng chế
 thành công
</t>
  </si>
  <si>
    <t xml:space="preserve">Số việc cưỡng chế không
 thành công
</t>
  </si>
  <si>
    <t xml:space="preserve">Số việc 
huy động lực lượng dưới 10 người
</t>
  </si>
  <si>
    <t xml:space="preserve">Số việc huy động lực lượng từ 50 người trở lên
</t>
  </si>
  <si>
    <t>Số việc huy 
động lực 
lượng từ 10 
đến dưới 20 
người</t>
  </si>
  <si>
    <t>Ghi chú: Đối với Chi cục Thi hành án dân sự chỉ thống kê số chung của Chi cục.
 Biểu này dùng cho Cục Thi hành án dân sự  và Chi cục thi hành án dân sự.</t>
  </si>
  <si>
    <t>Biểu số: 09/TK-THA</t>
  </si>
  <si>
    <t>Biểu số: 06/TK-THA</t>
  </si>
  <si>
    <t>Biểu số: 07/TK-THA</t>
  </si>
  <si>
    <t>Biểu số: 08/TK-THA</t>
  </si>
  <si>
    <t>Tổng số</t>
  </si>
  <si>
    <t>Tổng số</t>
  </si>
  <si>
    <t>Tổng
 số</t>
  </si>
  <si>
    <t>Tổng số</t>
  </si>
  <si>
    <t xml:space="preserve">CHIA THEO CƠ QUAN THI HÀNH ÁN VÀ CHẤP HÀNH VIÊN </t>
  </si>
  <si>
    <t xml:space="preserve">    NGƯỜI LẬP BIỂU</t>
  </si>
  <si>
    <t>Số đã trả lời</t>
  </si>
  <si>
    <t>Số trả lời  chưa rõ</t>
  </si>
  <si>
    <t xml:space="preserve">         CỤC TRƯỞNG (CHI CỤC TRƯỞNG)</t>
  </si>
  <si>
    <t>Ghi chú:</t>
  </si>
  <si>
    <t xml:space="preserve">Số chưa trả lời  </t>
  </si>
  <si>
    <t xml:space="preserve">Ghi chú:  </t>
  </si>
  <si>
    <t xml:space="preserve">Tổng số
</t>
  </si>
  <si>
    <t>1</t>
  </si>
  <si>
    <t>2</t>
  </si>
  <si>
    <t>1.1</t>
  </si>
  <si>
    <t>1.2</t>
  </si>
  <si>
    <t>2.1</t>
  </si>
  <si>
    <t>2.2</t>
  </si>
  <si>
    <t>3</t>
  </si>
  <si>
    <t xml:space="preserve"> - Biểu mẫu này dùng cho Cục Thi hành án dân sự và Chi cục Thi hành án dân sự;</t>
  </si>
  <si>
    <t xml:space="preserve">   - Cột 1= cột 2+cột 3+ cột 4; cột 5= cột 6+cột 7+cột 8+ cột 9; cột 1= cột 5.</t>
  </si>
  <si>
    <t xml:space="preserve">   - Đối với Chi cục Thi hành án dân sự chỉ thống kê số chung của Chi cục; </t>
  </si>
  <si>
    <t xml:space="preserve"> - Đối với Chi cục thi hành án dân sự chỉ thống kê số của Chi cục;</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</si>
  <si>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</si>
  <si>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</si>
  <si>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</si>
  <si>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đơn vị</t>
  </si>
  <si>
    <t>4</t>
  </si>
  <si>
    <t>5</t>
  </si>
  <si>
    <t>6</t>
  </si>
  <si>
    <t>7</t>
  </si>
  <si>
    <t>8</t>
  </si>
  <si>
    <t>9</t>
  </si>
  <si>
    <t xml:space="preserve">Số tiền trong các bản án, quyết định có căn cứ giám đốc thẩm, tái  thẩm          </t>
  </si>
  <si>
    <t>Ngày nhận báo cáo….……</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</si>
  <si>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</si>
  <si>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</si>
  <si>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</si>
  <si>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</si>
  <si>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</si>
  <si>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</si>
  <si>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</si>
  <si>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</si>
  <si>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</si>
  <si>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</si>
  <si>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</si>
  <si>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Ban hành kèm theo TT số……. /20... -TT-BTP ngày …… tháng….. năm20...</t>
  </si>
  <si>
    <t>Kết quả trả lời của cơ quan có
thẩm quyền</t>
  </si>
  <si>
    <t>Kết quả xử lý của cơ quan có thẩm quyền</t>
  </si>
  <si>
    <t>Cục Thi hành án DS</t>
  </si>
  <si>
    <t>Số việc, tiền cơ quan thi hành án kiến nghị cơ quan có thẩm quyền kháng nghị theo thủ tục giám đốc thẩm, tái thẩm và kết quả xử lý của cơ quan có thẩm quyền</t>
  </si>
  <si>
    <t>Số việc, tiền trong bản án, quyết định tuyên không rõ, có sai sót, cơ quan
 Thi hành án đã có văn bản yêu cầu đính chính, giải thích và
kết quả trả lời của cơ quan có thẩm quyền</t>
  </si>
  <si>
    <t>10</t>
  </si>
  <si>
    <t>11</t>
  </si>
  <si>
    <t>12</t>
  </si>
  <si>
    <t>13</t>
  </si>
  <si>
    <t>14</t>
  </si>
  <si>
    <t>Tổng số đã
 xét miễn, giảm</t>
  </si>
  <si>
    <t>Tổng số đã đề nghị xét miễn, giảm</t>
  </si>
  <si>
    <t>Số đã đề nghị xét miễn</t>
  </si>
  <si>
    <t>Số  đã xét miễn</t>
  </si>
  <si>
    <t>Số việc và tiền  đã  đề nghị Tòa án xét
giảm nghĩa vụ thi hành án dân sự
và kết quả xét giảm</t>
  </si>
  <si>
    <t>Số  đã đề nghị giảm</t>
  </si>
  <si>
    <t>Số đã giảm</t>
  </si>
  <si>
    <t>Số việc cưỡng chế không huy động lực lượng</t>
  </si>
  <si>
    <t>Số việc cưỡng chế có huy động lực lượng</t>
  </si>
  <si>
    <t>Kết quả cưỡng chế</t>
  </si>
  <si>
    <t>Tổng số việc cưỡng chế có huy động lực lượng</t>
  </si>
  <si>
    <t>Biểu số: 10/TK-THA</t>
  </si>
  <si>
    <t>Năm trước chuyển sang</t>
  </si>
  <si>
    <t>Ủy thác thi hành án</t>
  </si>
  <si>
    <t>Tổng số phải thi hành</t>
  </si>
  <si>
    <t>Có điều kiện thi hành</t>
  </si>
  <si>
    <t>1.3</t>
  </si>
  <si>
    <t>Đang thi hành</t>
  </si>
  <si>
    <t>1.4</t>
  </si>
  <si>
    <t>1.5</t>
  </si>
  <si>
    <t>Tạm đình chỉ thi hành án</t>
  </si>
  <si>
    <t>1.6</t>
  </si>
  <si>
    <t>1.7</t>
  </si>
  <si>
    <t>Trường hợp khác</t>
  </si>
  <si>
    <t>Chưa có điều kiện thi hành</t>
  </si>
  <si>
    <t>3.1</t>
  </si>
  <si>
    <t>3.3</t>
  </si>
  <si>
    <t>4.1</t>
  </si>
  <si>
    <t>4.2</t>
  </si>
  <si>
    <t>4.3</t>
  </si>
  <si>
    <t>4.4</t>
  </si>
  <si>
    <t>5.1</t>
  </si>
  <si>
    <t>5.2</t>
  </si>
  <si>
    <t>5.3</t>
  </si>
  <si>
    <t>1.8</t>
  </si>
  <si>
    <t>Giảm thi hành án</t>
  </si>
  <si>
    <t>Ngày nhận báo cáo:……/….…/……………</t>
  </si>
  <si>
    <t>Tổng số thụ lý</t>
  </si>
  <si>
    <t>Cục THADS  rút lên thi hành</t>
  </si>
  <si>
    <t>Chưa có điều
 kiện hành</t>
  </si>
  <si>
    <t>Năm trước
chuyển sang</t>
  </si>
  <si>
    <t xml:space="preserve">Mới
thụ lý
</t>
  </si>
  <si>
    <t>Thi hành
xong</t>
  </si>
  <si>
    <t>Đình chỉ
thi hành án</t>
  </si>
  <si>
    <t>Hoãn
thi hành án</t>
  </si>
  <si>
    <t>Ghi chú:</t>
  </si>
  <si>
    <t xml:space="preserve">Tổng số </t>
  </si>
  <si>
    <t xml:space="preserve">Cục Thi hành án DS </t>
  </si>
  <si>
    <t>Biểu số: 13/TK-THA</t>
  </si>
  <si>
    <t xml:space="preserve">Số biên chế được giao
</t>
  </si>
  <si>
    <t>Số biên chế đã thực hiện</t>
  </si>
  <si>
    <t>Số biên
chế chưa
thực hiện</t>
  </si>
  <si>
    <t>Chấp hành viên trong đó:</t>
  </si>
  <si>
    <t>Thẩm tra viên trong đó:</t>
  </si>
  <si>
    <t>Thư ký THA trong đó:</t>
  </si>
  <si>
    <t>Chuyên viên 
trong đó:</t>
  </si>
  <si>
    <t>Cán sự và tương đương</t>
  </si>
  <si>
    <t>Kế toán</t>
  </si>
  <si>
    <t xml:space="preserve">Thống kê viên </t>
  </si>
  <si>
    <t>Công 
chức khác</t>
  </si>
  <si>
    <t>Cao cấp</t>
  </si>
  <si>
    <t>Trung cấp</t>
  </si>
  <si>
    <t>TTr VCC</t>
  </si>
  <si>
    <t>TTrVC</t>
  </si>
  <si>
    <t xml:space="preserve">TTr viên </t>
  </si>
  <si>
    <t>Thư ký</t>
  </si>
  <si>
    <t>CV
CC</t>
  </si>
  <si>
    <t>CVC</t>
  </si>
  <si>
    <t xml:space="preserve">                          ……………., ngày…… tháng….... năm ………</t>
  </si>
  <si>
    <t xml:space="preserve">  NGƯỜI LẬP BIỂU</t>
  </si>
  <si>
    <t xml:space="preserve"> CỤC TRƯỞNG </t>
  </si>
  <si>
    <t xml:space="preserve">Ghi chú: </t>
  </si>
  <si>
    <t>- Biểu mẫu này dùng cho Cục Thi hành án dân sự;</t>
  </si>
  <si>
    <t>- Cột 1= cột 2+cột 18, cột 2= cột 3+cột 4+cột 5+cột 6+cột 7+cột 8+cột 9+cột 10+cột11+cột 12+cột 13+cột 14+cột15+cột 16+cột 17.</t>
  </si>
  <si>
    <t>Biểu số: 14/TK-THA</t>
  </si>
  <si>
    <t>TRÌNH ĐỘ CÔNG CHỨC</t>
  </si>
  <si>
    <t>CỦA CƠ QUAN THI HÀNH ÁN DÂN SỰ</t>
  </si>
  <si>
    <t>Chia theo trình độ chuyên môn</t>
  </si>
  <si>
    <t>Chia theo số được đào tạo, bồi dưỡng về nghề,
 chính trị, quản lý nhà nước</t>
  </si>
  <si>
    <t>Số công chức trên đại học</t>
  </si>
  <si>
    <t>Số công chức đại học</t>
  </si>
  <si>
    <t>Số công chức  trung cấp</t>
  </si>
  <si>
    <t>Số công chức khác</t>
  </si>
  <si>
    <t>Quản lý NN trong đó:</t>
  </si>
  <si>
    <t>Chính trị  trong đó:</t>
  </si>
  <si>
    <t>Chấp hành viên</t>
  </si>
  <si>
    <t>Thẩm tra viên</t>
  </si>
  <si>
    <t xml:space="preserve">Thư ký
</t>
  </si>
  <si>
    <t>Khác</t>
  </si>
  <si>
    <t>Ngành
 Luật</t>
  </si>
  <si>
    <t>Ngành
khác</t>
  </si>
  <si>
    <t>Ngành khác</t>
  </si>
  <si>
    <t>CC</t>
  </si>
  <si>
    <t>CV</t>
  </si>
  <si>
    <t>TC</t>
  </si>
  <si>
    <t>SC</t>
  </si>
  <si>
    <t>Tổng cộng</t>
  </si>
  <si>
    <t xml:space="preserve">- Biểu mẫu này dùng cho Cục Thi hành án dân sự; </t>
  </si>
  <si>
    <t>- Cột 1= cột 2+cột 3+cột 4+cột 5+ cột 6+ cột 7 +cột 8.</t>
  </si>
  <si>
    <t>Biểu số: 15/TK-THA</t>
  </si>
  <si>
    <t>Đơn vị tính: Cuộc giám sát</t>
  </si>
  <si>
    <t xml:space="preserve">Chia theo cơ quan tiến hành giám sát </t>
  </si>
  <si>
    <t>Chia theo kết quả giám sát</t>
  </si>
  <si>
    <t>Kết quả thực hiện kết luận giám sát</t>
  </si>
  <si>
    <t>Quốc hội</t>
  </si>
  <si>
    <t>Hội đồng nhân dân</t>
  </si>
  <si>
    <t xml:space="preserve">Cơ quan khác </t>
  </si>
  <si>
    <t>Số cuộc giám sát đã có kết luận</t>
  </si>
  <si>
    <t>Số cuộc giám sát chưa có kết luận</t>
  </si>
  <si>
    <t>Kết luận đúng và thực hiện</t>
  </si>
  <si>
    <t>Kết luận đúng một phần, đã thực hiện và giải trình</t>
  </si>
  <si>
    <t>Giải trình toàn bộ kết luận</t>
  </si>
  <si>
    <t xml:space="preserve">Cục Thi hành án dân sự </t>
  </si>
  <si>
    <t xml:space="preserve"> Ghi chú:</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</si>
  <si>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</si>
  <si>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</si>
  <si>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2+cột 3+cột 4+cột 5= cột 6 +cột 7.</t>
  </si>
  <si>
    <t>Biểu số: 16/TK-THA</t>
  </si>
  <si>
    <t xml:space="preserve">
Tổng số
</t>
  </si>
  <si>
    <t>Chia theo cơ quan kiểm sát</t>
  </si>
  <si>
    <t>Chia theo kết quả kiểm sát</t>
  </si>
  <si>
    <t xml:space="preserve"> Viện KSND
tối cao</t>
  </si>
  <si>
    <t xml:space="preserve"> Viện KSND
 cấp tỉnh</t>
  </si>
  <si>
    <t xml:space="preserve"> Viện KSND
 cấp huyện</t>
  </si>
  <si>
    <t xml:space="preserve">Số kháng nghị đúng được cơ quan THA chấp nhận </t>
  </si>
  <si>
    <t xml:space="preserve">Số kháng nghị không đúng không được cơ quan THA chấp nhận </t>
  </si>
  <si>
    <t>Số kháng nghị có đúng và không đúng được cơ quan THA chấp nhận một phần</t>
  </si>
  <si>
    <t xml:space="preserve">Số không có
kháng nghị
</t>
  </si>
  <si>
    <t>Số có văn
bản kiến
nghị</t>
  </si>
  <si>
    <t>- Biểu mẫu này dùng cho Chi cục Thi hành án dân sự và Cục Thi hành án dân sự;</t>
  </si>
  <si>
    <t xml:space="preserve">- Đối với Chi cục thi hành án dân sự chỉ thống kê số chung của Chi cục; </t>
  </si>
  <si>
    <t>- Cột1=cột 2+cột 3+cột4; cột 5= cột 6+cột 7+cột 8+cột 9.</t>
  </si>
  <si>
    <t>Biểu số: 17/TK-THA</t>
  </si>
  <si>
    <t>Số việc và số tiền do Tòa án kháng nghị</t>
  </si>
  <si>
    <t>Số
 việc</t>
  </si>
  <si>
    <t>Số
 tiền</t>
  </si>
  <si>
    <t>Chấp nhận
toàn bộ</t>
  </si>
  <si>
    <t>Chấp nhận
một phần</t>
  </si>
  <si>
    <t>Không chấp nhận</t>
  </si>
  <si>
    <t>Số 
việc</t>
  </si>
  <si>
    <t xml:space="preserve">Chấp nhận một phần </t>
  </si>
  <si>
    <t xml:space="preserve">Không chấp nhận </t>
  </si>
  <si>
    <t>-Cột 1= cột 3+cột 11; cột 2= cột 4+cột 12.</t>
  </si>
  <si>
    <t>Biểu số: 18/TK-THA</t>
  </si>
  <si>
    <t>TRONG THI HÀNH ÁN DÂN SỰ</t>
  </si>
  <si>
    <t>Kết quả giải quyết</t>
  </si>
  <si>
    <t>Số việc, số tiền đã 
xét bồi thường</t>
  </si>
  <si>
    <t>Số việc, số tiền chưa
 xét bồi thường</t>
  </si>
  <si>
    <t>Số năm trước
 chuyển sang</t>
  </si>
  <si>
    <t xml:space="preserve">Số thụ lý mới
</t>
  </si>
  <si>
    <t xml:space="preserve">Số việc </t>
  </si>
  <si>
    <t xml:space="preserve">Số tiền </t>
  </si>
  <si>
    <t xml:space="preserve"> NGƯỜI LẬP BIỂU</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</si>
  <si>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</si>
  <si>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</si>
  <si>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3+cột 5= cột 7+ cột 9; cột 2= cột4+ cột 8=cột 8+ cột 10.</t>
  </si>
  <si>
    <t xml:space="preserve">                                   Đơn vị tính: Việc</t>
  </si>
  <si>
    <t>Ban hành theo TT số: 08/2015/TT-BTP</t>
  </si>
  <si>
    <t>ngày 26 tháng 6 năm 2015</t>
  </si>
  <si>
    <t xml:space="preserve">  CỤC TRƯỞNG</t>
  </si>
  <si>
    <t>Nguyễn Thị Mai</t>
  </si>
  <si>
    <t>Hồ Ngọc Dinh</t>
  </si>
  <si>
    <t xml:space="preserve">
Tổng số chuyển
kỳ sau</t>
  </si>
  <si>
    <t>Tạm dừng THA để GQKN</t>
  </si>
  <si>
    <t>hành án dân sự</t>
  </si>
  <si>
    <t>15</t>
  </si>
  <si>
    <t>16</t>
  </si>
  <si>
    <t>17</t>
  </si>
  <si>
    <t>18</t>
  </si>
  <si>
    <t>Cục THADS tỉnh Hòa Bình</t>
  </si>
  <si>
    <t>ngày 03 tháng 01 năm 2013</t>
  </si>
  <si>
    <t>12 tháng năm 2015</t>
  </si>
  <si>
    <t xml:space="preserve">Ngày nhận báo cáo: </t>
  </si>
  <si>
    <t>Đơn vị tính: Việc  và  1.000 đồng</t>
  </si>
  <si>
    <t>Tổng số việc và số tiền  đã  đề nghị Tòa án xét miễn, giảm nghĩa vụ thi hành án dân sự</t>
  </si>
  <si>
    <t>Kết quả</t>
  </si>
  <si>
    <t>Số việc và tiền  đã  đề nghị Tòa án xét
miễn nghĩa vụ thi hành án dân sự
 và kết quản xét miễn</t>
  </si>
  <si>
    <t>Biểu 6</t>
  </si>
  <si>
    <t>Biểu 7</t>
  </si>
  <si>
    <t>Chênh việc</t>
  </si>
  <si>
    <t>Chênh tiền</t>
  </si>
  <si>
    <t xml:space="preserve">
Số việc miễn, giảm thi hành án</t>
  </si>
  <si>
    <t xml:space="preserve">
Số tiền miễn, giảm
THADS</t>
  </si>
  <si>
    <t>So sánh tỷ lệ</t>
  </si>
  <si>
    <t>=R[1]C[-3]-R[2]C[-3]</t>
  </si>
  <si>
    <t>Lương Sơn</t>
  </si>
  <si>
    <t xml:space="preserve">Kỳ Sơn </t>
  </si>
  <si>
    <t>=(RC[-14]-RC[-28])/RC[-28]</t>
  </si>
  <si>
    <t>Thành phố Hòa Bình</t>
  </si>
  <si>
    <t>Đà Bắc</t>
  </si>
  <si>
    <t>Tân lạc</t>
  </si>
  <si>
    <t>Lạc Sơn</t>
  </si>
  <si>
    <t>=R[-1]C[-1]-RC[-1]</t>
  </si>
  <si>
    <t>1653</t>
  </si>
  <si>
    <t>=R[-1]C[-3]-RC[-1]</t>
  </si>
  <si>
    <t>=RC[-1]/R[-1]C[-4]</t>
  </si>
  <si>
    <t>Yên Thủy</t>
  </si>
  <si>
    <t>=R[-2]C[1]-R[-1]C</t>
  </si>
  <si>
    <t>Mai Châu</t>
  </si>
  <si>
    <t>Kim Bôi</t>
  </si>
  <si>
    <t>Lạc Thủy</t>
  </si>
  <si>
    <t>=R[-1]C[-1]/RC[-1]</t>
  </si>
  <si>
    <t>Cao Phong</t>
  </si>
  <si>
    <t>Hòa Bình, ngày 02 tháng 10 năm 2015</t>
  </si>
  <si>
    <t>Kết quả đật so với chỉ tiêu giao</t>
  </si>
  <si>
    <t xml:space="preserve">   CỤC TRƯỞNG</t>
  </si>
  <si>
    <t>(Đã ký)</t>
  </si>
  <si>
    <t>(đã ký)</t>
  </si>
  <si>
    <t xml:space="preserve">Đơn vị gửi báo cáo: </t>
  </si>
  <si>
    <t xml:space="preserve">
Ban hành kèm theo TT số 01/2013/TT-BTP ngày 03 tháng 01 năm 2013
</t>
  </si>
  <si>
    <t xml:space="preserve">Ngày nhận báo cáo  </t>
  </si>
  <si>
    <t xml:space="preserve">Thi hành án dân sự </t>
  </si>
  <si>
    <t xml:space="preserve">      Đơn vị tính Việc và 1.000  đồng</t>
  </si>
  <si>
    <t>Tổng số việc đã đề nghị đính chính, giải thích</t>
  </si>
  <si>
    <t xml:space="preserve">Tổng số tiền đã đề nghị đính chính, giải thích
</t>
  </si>
  <si>
    <t>So sánh cùng kỳ</t>
  </si>
  <si>
    <t>12 tháng năm 2014</t>
  </si>
  <si>
    <t>Kỳ Sơn</t>
  </si>
  <si>
    <t>Ban hành kèm theo TT số 01/2013/TT-BTP</t>
  </si>
  <si>
    <t>Tỉnh Hòa Bình</t>
  </si>
  <si>
    <t>Thi hành án dân sự</t>
  </si>
  <si>
    <t xml:space="preserve">
Tổng số việc đã ra quyết định cưỡng chế
</t>
  </si>
  <si>
    <t>Số việc đã ra quyết định cưỡng chế</t>
  </si>
  <si>
    <t xml:space="preserve"> 15 phụ lục cưỡng chế</t>
  </si>
  <si>
    <t>Chênh 15 phụ lục và biểu 10</t>
  </si>
  <si>
    <t>Hòa Bình, ngày 02  tháng 10 năm 2015</t>
  </si>
  <si>
    <t xml:space="preserve"> CỤC TRƯỞNG</t>
  </si>
  <si>
    <t xml:space="preserve">CỤC TRƯỞNG </t>
  </si>
  <si>
    <t>Hòa Bình, ngày 2 tháng 10 năm 2015</t>
  </si>
  <si>
    <t>KẾT QUẢ THỰC HIỆN CHỈ TIÊU BIÊN CHẾ VÀ CƠ CẤU
CÔNG CHỨC CỦA CƠ QUAN THI HÀNH ÁN DÂN SỰ</t>
  </si>
  <si>
    <t>Ban hành kèm theo TT số: 01/2013/</t>
  </si>
  <si>
    <t>hành án DS Tỉnh Hòa Bình</t>
  </si>
  <si>
    <t>TT-BTP ngày 03 tháng 01 năm 2013</t>
  </si>
  <si>
    <t xml:space="preserve">      12 tháng năm 2015</t>
  </si>
  <si>
    <t>Đơn vị tính: Người</t>
  </si>
  <si>
    <t>Kiểm tra biểu 14</t>
  </si>
  <si>
    <t xml:space="preserve">
Sơ cấp
</t>
  </si>
  <si>
    <t xml:space="preserve">
CV
</t>
  </si>
  <si>
    <t>Hòa Bình, ngày 02 tháng 10 năm  2015</t>
  </si>
  <si>
    <t>Ban hành kèm theo TT số: 01/2013/TT-BTP</t>
  </si>
  <si>
    <t>so sánh cùng kỳ</t>
  </si>
  <si>
    <t xml:space="preserve"> Hòa Bình, ngày  02  tháng 10 năm 2015</t>
  </si>
  <si>
    <t>Ban hành kèm theo TT số 01/2013/TT-BTP ngày 03 tháng 01 năm 2013</t>
  </si>
  <si>
    <t>Mặt trận Tổ Quốc</t>
  </si>
  <si>
    <t>Tân Lạc</t>
  </si>
  <si>
    <t>Hòa Bình, ngày 02 tháng 10  năm 2015</t>
  </si>
  <si>
    <t xml:space="preserve">Ngày nhận báo cáo:  </t>
  </si>
  <si>
    <t>Đơn vị tính: Cuộc</t>
  </si>
  <si>
    <t xml:space="preserve">            Hòa Bình, ngày 02  tháng10 năm 2015</t>
  </si>
  <si>
    <t>Nguyễn Thị  Mai</t>
  </si>
  <si>
    <t>Cục THADS tỉnh Hòa bình</t>
  </si>
  <si>
    <t>Ngày nhận báo cáo: 01/4/2013</t>
  </si>
  <si>
    <t>Đơn vị tính: việc và  1.000 đồng</t>
  </si>
  <si>
    <t xml:space="preserve">Số
 việc 
bị kháng nghị
</t>
  </si>
  <si>
    <t xml:space="preserve"> Số
 tiền
 bị 
kháng
 nghị
</t>
  </si>
  <si>
    <t>Số việc và  số tiền do Viện kiểm sát kháng nghị</t>
  </si>
  <si>
    <t>Số việc và số tiền bị kháng nghị</t>
  </si>
  <si>
    <t xml:space="preserve">Số việc và số tiền bị
kháng nghị đã được giải quyết </t>
  </si>
  <si>
    <t>Số việc và số tiền bị
kháng nghị</t>
  </si>
  <si>
    <t>SỐ VIỆC, SỐ TIỀN BỒI THƯỜNG CỦA NHÀ NƯỚC</t>
  </si>
  <si>
    <t xml:space="preserve"> Đơn vị gửi báo cáo: </t>
  </si>
  <si>
    <t>Cục THADS, tỉnh Hòa Bình</t>
  </si>
  <si>
    <t>12 tháng/năm 2015</t>
  </si>
  <si>
    <t>Ngày nhận báo cáo:</t>
  </si>
  <si>
    <t>Đơn vị tính: Việc và 1.000 đồng</t>
  </si>
  <si>
    <t xml:space="preserve">Số việc và số tiền bồi thường của nhà nước trong THADS được thụ lý </t>
  </si>
  <si>
    <r>
      <t xml:space="preserve">Đơn vị gửi báo cáo: </t>
    </r>
    <r>
      <rPr>
        <b/>
        <sz val="12"/>
        <rFont val="Times New Roman"/>
        <family val="1"/>
      </rPr>
      <t xml:space="preserve"> </t>
    </r>
  </si>
  <si>
    <r>
      <t xml:space="preserve">SỐ VIỆC, SỐ TIỀN TRONG CÁC BẢN ÁN, QUYẾT ĐỊNH TOÀ ÁN TUYÊN KHÔNG RÕ, CÓ SAI SÓT, CƠ QUAN THI HÀNH ÁN ĐÃ YÊU CẦU GIẢI THÍCH, KIẾN NGHỊ VÀ KẾT QUẢ TRẢ LỜI CỦA TÒA ÁN CÓ THẨM QUYỀN
</t>
    </r>
    <r>
      <rPr>
        <b/>
        <i/>
        <sz val="12"/>
        <rFont val="Times New Roman"/>
        <family val="1"/>
      </rPr>
      <t>12 tháng/năm 2015</t>
    </r>
  </si>
  <si>
    <r>
      <t>Cục THADS tỉnh Hòa Bình</t>
    </r>
    <r>
      <rPr>
        <sz val="12"/>
        <rFont val="Times New Roman"/>
        <family val="1"/>
      </rPr>
      <t xml:space="preserve">
Đơn vị nhận báo cáo: </t>
    </r>
    <r>
      <rPr>
        <b/>
        <sz val="12"/>
        <rFont val="Times New Roman"/>
        <family val="1"/>
      </rPr>
      <t>Tổng cục</t>
    </r>
  </si>
  <si>
    <r>
      <t>Hòa Bình, ngày 2 tháng 10 năm 2015</t>
    </r>
    <r>
      <rPr>
        <sz val="13"/>
        <rFont val="Times New Roman"/>
        <family val="1"/>
      </rPr>
      <t xml:space="preserve">
</t>
    </r>
    <r>
      <rPr>
        <b/>
        <sz val="13"/>
        <rFont val="Times New Roman"/>
        <family val="1"/>
      </rPr>
      <t xml:space="preserve">NGƯỜI LẬP BIỂU
</t>
    </r>
  </si>
  <si>
    <r>
      <t xml:space="preserve"> </t>
    </r>
    <r>
      <rPr>
        <i/>
        <sz val="13"/>
        <rFont val="Times New Roman"/>
        <family val="1"/>
      </rPr>
      <t>Hòa Bình, ngày 02 tháng 10 năm 2015</t>
    </r>
    <r>
      <rPr>
        <sz val="13"/>
        <rFont val="Times New Roman"/>
        <family val="1"/>
      </rPr>
      <t xml:space="preserve">
</t>
    </r>
    <r>
      <rPr>
        <b/>
        <sz val="13"/>
        <rFont val="Times New Roman"/>
        <family val="1"/>
      </rPr>
      <t xml:space="preserve"> CỤC TRƯỞNG
</t>
    </r>
    <r>
      <rPr>
        <sz val="13"/>
        <rFont val="Times New Roman"/>
        <family val="1"/>
      </rPr>
      <t xml:space="preserve">
</t>
    </r>
  </si>
  <si>
    <r>
      <t>(đđ</t>
    </r>
    <r>
      <rPr>
        <b/>
        <i/>
        <sz val="12"/>
        <rFont val="Times New Roman"/>
        <family val="1"/>
      </rPr>
      <t>(đã ký)</t>
    </r>
  </si>
  <si>
    <r>
      <t xml:space="preserve">SỐ VIỆC CƯỠNG CHẾ THI HÀNH ÁN KHÔNG HUY ĐỘNG LỰC LƯỢNG VÀ CÓ HUY ĐỘNG LỰC LƯỢNG
</t>
    </r>
    <r>
      <rPr>
        <b/>
        <i/>
        <sz val="13"/>
        <rFont val="Times New Roman"/>
        <family val="1"/>
      </rPr>
      <t>12 tháng năm 2015</t>
    </r>
  </si>
  <si>
    <r>
      <t>Đơn vị gửi báo cáo</t>
    </r>
    <r>
      <rPr>
        <b/>
        <sz val="12"/>
        <rFont val="Times New Roman"/>
        <family val="1"/>
      </rPr>
      <t xml:space="preserve">: Cục THADS </t>
    </r>
  </si>
  <si>
    <r>
      <t xml:space="preserve">Đơn vị nhận báo: </t>
    </r>
    <r>
      <rPr>
        <b/>
        <sz val="12"/>
        <rFont val="Times New Roman"/>
        <family val="1"/>
      </rPr>
      <t xml:space="preserve">Tổng cục </t>
    </r>
  </si>
  <si>
    <r>
      <t>Hòa Bình, ngày  02 tháng 10 năm 2015</t>
    </r>
    <r>
      <rPr>
        <sz val="14"/>
        <rFont val="Times New Roman"/>
        <family val="1"/>
      </rPr>
      <t xml:space="preserve">
</t>
    </r>
    <r>
      <rPr>
        <b/>
        <sz val="14"/>
        <rFont val="Times New Roman"/>
        <family val="1"/>
      </rPr>
      <t>NGƯỜI LẬP BIỂU</t>
    </r>
  </si>
  <si>
    <r>
      <t xml:space="preserve">Đơn vị nhận báo cáo: </t>
    </r>
    <r>
      <rPr>
        <b/>
        <sz val="12"/>
        <rFont val="Times New Roman"/>
        <family val="1"/>
      </rPr>
      <t xml:space="preserve">Tổng cục </t>
    </r>
  </si>
  <si>
    <r>
      <t>Đơn vị gửi báo cáo:</t>
    </r>
    <r>
      <rPr>
        <b/>
        <sz val="12"/>
        <rFont val="Times New Roman"/>
        <family val="1"/>
      </rPr>
      <t xml:space="preserve"> Cục THADS </t>
    </r>
  </si>
  <si>
    <r>
      <t xml:space="preserve">Đơn vị nhận báo cáo: </t>
    </r>
    <r>
      <rPr>
        <b/>
        <sz val="12"/>
        <rFont val="Times New Roman"/>
        <family val="1"/>
      </rPr>
      <t>Tổng cục</t>
    </r>
  </si>
  <si>
    <r>
      <t>Đơn vị gửi báo cáo</t>
    </r>
    <r>
      <rPr>
        <b/>
        <sz val="12"/>
        <rFont val="Times New Roman"/>
        <family val="1"/>
      </rPr>
      <t>: Cục thi</t>
    </r>
  </si>
  <si>
    <r>
      <t>SỐ CUỘC GIÁM SÁT VÀ KẾT QUẢ THỰC HIỆN 
KẾT LUẬN GIÁM SÁT</t>
    </r>
    <r>
      <rPr>
        <i/>
        <sz val="13"/>
        <rFont val="Times New Roman"/>
        <family val="1"/>
      </rPr>
      <t xml:space="preserve">
</t>
    </r>
    <r>
      <rPr>
        <b/>
        <i/>
        <sz val="13"/>
        <rFont val="Times New Roman"/>
        <family val="1"/>
      </rPr>
      <t>12 tháng/năm 2015</t>
    </r>
  </si>
  <si>
    <r>
      <t xml:space="preserve">Đơn vị gửi báo cáo: </t>
    </r>
    <r>
      <rPr>
        <b/>
        <sz val="12"/>
        <rFont val="Times New Roman"/>
        <family val="1"/>
      </rPr>
      <t xml:space="preserve">
Cục THADS tỉnh Hòa Bình
Tỉnh Hòa Bình</t>
    </r>
  </si>
  <si>
    <r>
      <t xml:space="preserve">Đơn vị nhận báo cáo: </t>
    </r>
    <r>
      <rPr>
        <b/>
        <sz val="12"/>
        <rFont val="Times New Roman"/>
        <family val="1"/>
      </rPr>
      <t xml:space="preserve">Tổng cục 
Thi hành án dân sự </t>
    </r>
  </si>
  <si>
    <r>
      <t>SỐ CUỘC KIỂM SÁT VÀ KẾT QUẢ  KIỂM SÁT
12</t>
    </r>
    <r>
      <rPr>
        <b/>
        <i/>
        <sz val="13"/>
        <rFont val="Times New Roman"/>
        <family val="1"/>
      </rPr>
      <t xml:space="preserve"> tháng/năm 2015</t>
    </r>
  </si>
  <si>
    <r>
      <t xml:space="preserve">SỐ VIỆC, SỐ TIỀN TRONG CÁC BẢN ÁN, QUYẾT ĐỊNH KHÁNG NGHỊ  VÀ KẾT QUẢ XỬ LÝ KHÁNG NGHỊ
 CỦA TOÀ ÁN VÀ VIỆN KIỂM SÁT
</t>
    </r>
    <r>
      <rPr>
        <b/>
        <i/>
        <sz val="13"/>
        <rFont val="Times New Roman"/>
        <family val="1"/>
      </rPr>
      <t>12 tháng/năm 2015</t>
    </r>
    <r>
      <rPr>
        <b/>
        <sz val="13"/>
        <rFont val="Times New Roman"/>
        <family val="1"/>
      </rPr>
      <t xml:space="preserve">
</t>
    </r>
  </si>
  <si>
    <r>
      <t xml:space="preserve">Đơn vị nhận báo: </t>
    </r>
    <r>
      <rPr>
        <b/>
        <sz val="12"/>
        <rFont val="Times New Roman"/>
        <family val="1"/>
      </rPr>
      <t xml:space="preserve">Tổng cục Thi </t>
    </r>
  </si>
  <si>
    <t xml:space="preserve">   tháng năm 2016</t>
  </si>
  <si>
    <t>Cùng kỳ năm 2015</t>
  </si>
  <si>
    <t>Hòa Bình, ngày     tháng      năm 2016</t>
  </si>
  <si>
    <t>Hòa Bình, ngày    tháng     năm 2016</t>
  </si>
  <si>
    <t>+</t>
  </si>
  <si>
    <t>BIỂU TỔNG HỢP THEO QUYẾT ĐỊNH 644</t>
  </si>
  <si>
    <t>số thụ lý cũ</t>
  </si>
  <si>
    <t>Thụ lý mới</t>
  </si>
  <si>
    <t>ủy thác</t>
  </si>
  <si>
    <t>chiếm tỷ lệ so với phải thi hành</t>
  </si>
  <si>
    <t>tỷ lệ tăng giảm giải quyết xong so với cùng kỳ</t>
  </si>
  <si>
    <t>tương ứng với %</t>
  </si>
  <si>
    <t>VỀ VIỆC</t>
  </si>
  <si>
    <t>VỀ TIỀN</t>
  </si>
  <si>
    <t>Tăng, giảm số tiền phải thi hành so với cùng kỳ</t>
  </si>
  <si>
    <t>tỷ lệ tiền phải thi hành tăng giảm so với cùng kỳ 2015</t>
  </si>
  <si>
    <t>chiếm % so với tổng thi hành</t>
  </si>
  <si>
    <t>chiếm % so với số có đk thi hành</t>
  </si>
  <si>
    <t>chiếm % so với số có đk thi hành 1 tháng 2015</t>
  </si>
  <si>
    <t>Tăng giảm số tiền chuyển kỳ sau so với cùng kỳ</t>
  </si>
  <si>
    <t>tỷ lệ tăng, giảm chuyển kỳ sau so với cùng kỳ về tiền</t>
  </si>
  <si>
    <t xml:space="preserve">Tổng số việc đã thụ lý </t>
  </si>
  <si>
    <t>CỤC TRƯỞNG</t>
  </si>
  <si>
    <t>số việc phải thi hành 3 thang 2015</t>
  </si>
  <si>
    <t>số việc phải thi hành 3 thang 2016</t>
  </si>
  <si>
    <t>số việc có điều kiện thi hành 3 tháng 2016</t>
  </si>
  <si>
    <t>tăng, giảm tỷ lệ phải thi hành 3 tháng 2016 so với cùng kỳ</t>
  </si>
  <si>
    <t>số việc chưa có điều kiện thi hành 3 tháng 2016</t>
  </si>
  <si>
    <t>đã giải quyết xong 3 tháng 2016</t>
  </si>
  <si>
    <t>giải quyết xong chiếm % so với số phải thi hành 3 tháng 2016</t>
  </si>
  <si>
    <t>giải quyết xong 3 tháng 2015</t>
  </si>
  <si>
    <t>tỷ lệ giải quyết xong 3 tháng 2015 so với tổng thi hành 3 tháng 2015</t>
  </si>
  <si>
    <t>đã thi hành xong hoàn toàn 3 tháng 2016</t>
  </si>
  <si>
    <t>tỷ lệ thi hành xong so với có điều kiện 3 tháng 2016</t>
  </si>
  <si>
    <t>tỷ lệ thi hành xong 03 tháng 2015 so với có điều kiện 3 tháng 2015</t>
  </si>
  <si>
    <t>tăng giảm thi hành xong 03 tháng 2016 so với 03 tháng 2015</t>
  </si>
  <si>
    <t>số việc chuyển kỳ sau 3 tháng 2016</t>
  </si>
  <si>
    <t>số việc chuyển kỳ sau 03 tháng 2015</t>
  </si>
  <si>
    <t>Tăng, giảm số việc chuyển kỳ sau 3 tháng 2015 với 3 tháng 2016</t>
  </si>
  <si>
    <t>Tổng số tiền thụ lý 3 tháng 2016</t>
  </si>
  <si>
    <t>Số tiền ủy thác 03 tháng 2016</t>
  </si>
  <si>
    <t>Số tiền phải thi hành 3 tháng 2016</t>
  </si>
  <si>
    <t>Số tiền phải thi hành 3 tháng 2015</t>
  </si>
  <si>
    <t>số tiền có điều kiện 3 tháng 2016</t>
  </si>
  <si>
    <t>số tiền chưa có điều kiện thi hành 3 tháng 2016</t>
  </si>
  <si>
    <t>đã giải quyết xong về tiền 3 tháng 2016</t>
  </si>
  <si>
    <t>đã giải quyết xong về tiền 3 tháng 2015</t>
  </si>
  <si>
    <t>Tỷ lệ tăng giảm giải quyết xong  về tiền 03 tháng 2016 so với cùng kỳ</t>
  </si>
  <si>
    <t>số tiền thi hành xong hoàn toàn 3 tháng 2016</t>
  </si>
  <si>
    <t>thi hành xong hoàn toàn 3 tháng 2015</t>
  </si>
  <si>
    <t>Tăng giảm tỷ lệ thi hành xong hoàn toàn 3 tháng 2016 so với cùng kỳ</t>
  </si>
  <si>
    <t>Số tiền chuyển kỳ sau 3 tháng 2016</t>
  </si>
  <si>
    <t>Số tiền chuyển kỳ sau 3 tháng 2015</t>
  </si>
  <si>
    <t>Tên đơn vị báo cáo:</t>
  </si>
  <si>
    <t>Báo cáo tháng</t>
  </si>
  <si>
    <t>Người lập biểu</t>
  </si>
  <si>
    <t>Người ký báo cáo</t>
  </si>
  <si>
    <t>Chức danh người ký báo cáo</t>
  </si>
  <si>
    <t>Ngày ký báo cáo</t>
  </si>
  <si>
    <t>1.9</t>
  </si>
  <si>
    <t xml:space="preserve">Đơn vị  báo cáo: </t>
  </si>
  <si>
    <r>
      <t xml:space="preserve">Đơn vị nhận báo cáo: </t>
    </r>
    <r>
      <rPr>
        <b/>
        <sz val="11"/>
        <rFont val="Times New Roman"/>
        <family val="1"/>
      </rPr>
      <t>Tổng cục</t>
    </r>
  </si>
  <si>
    <t>Tổng số có điều kiện thi hành</t>
  </si>
  <si>
    <t>Tỷ lệ (xong + đình chỉ)/ Có điều kiện</t>
  </si>
  <si>
    <t>Đơn vị  báo cáo:</t>
  </si>
  <si>
    <t>Đơn vị tính: 1.000 đồng</t>
  </si>
  <si>
    <t xml:space="preserve">- </t>
  </si>
  <si>
    <t>Lưu ý: nhập thông tin của đơn vị báo cáo, báo cáo tháng, người lập biểu, người ký báo cáo, chức danh người ký và ngày ký báo cáo tại SHEET này để các biểu mẫu sau tự điền thông tin</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</si>
  <si>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</si>
  <si>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 xml:space="preserve">Cục Thi hành án dân sự tỉnh Lâm Đồng </t>
  </si>
  <si>
    <t>Phạm Ngọc Hoa</t>
  </si>
  <si>
    <t xml:space="preserve">Trần Hữu Thọ </t>
  </si>
  <si>
    <t>0</t>
  </si>
  <si>
    <t>Cục Thi hành án DS tỉnh</t>
  </si>
  <si>
    <t>Tôn Tích Bình</t>
  </si>
  <si>
    <t>Nguyễn Hữu Tài</t>
  </si>
  <si>
    <t>Nguyễn Thị Thúy Lan</t>
  </si>
  <si>
    <t>Nguyễn Hồng Chương</t>
  </si>
  <si>
    <t>Nguyễn Anh Tú</t>
  </si>
  <si>
    <t>Trần Hữu Phước</t>
  </si>
  <si>
    <t>Lê Thị Hồng Ngọc</t>
  </si>
  <si>
    <t xml:space="preserve">Nguyễn Hiền </t>
  </si>
  <si>
    <t>Võ Duy Linh</t>
  </si>
  <si>
    <t xml:space="preserve">Chi cục THA Đà Lạt </t>
  </si>
  <si>
    <t>Mai Văn Hưng</t>
  </si>
  <si>
    <t>Nguyễn Ngọc Thiện</t>
  </si>
  <si>
    <t>Nguyễn Thị Hoa</t>
  </si>
  <si>
    <t>Cao Xuân Thành</t>
  </si>
  <si>
    <t>Võ Thị Hồng Nhung</t>
  </si>
  <si>
    <t>Bùi Đăng Khoa</t>
  </si>
  <si>
    <t>Nguyễn Hồng Quảng</t>
  </si>
  <si>
    <t>Hồ Thanh Hiền</t>
  </si>
  <si>
    <t xml:space="preserve">Chi cục THA TP Bảo Lộc </t>
  </si>
  <si>
    <t>Nguyễn Văn Tuấn</t>
  </si>
  <si>
    <t>2.3</t>
  </si>
  <si>
    <t>Nguyễn Viết Tư</t>
  </si>
  <si>
    <t>2.4</t>
  </si>
  <si>
    <t>Bùi Văn Tiền</t>
  </si>
  <si>
    <t>2.5</t>
  </si>
  <si>
    <t>2.6</t>
  </si>
  <si>
    <t>Lê Thành Nam</t>
  </si>
  <si>
    <t>2.7</t>
  </si>
  <si>
    <t>Lê Nguyễn Thể Uyên</t>
  </si>
  <si>
    <t>2.8</t>
  </si>
  <si>
    <t>Đinh Văn Thơm</t>
  </si>
  <si>
    <t>Lê Văn Hùng</t>
  </si>
  <si>
    <t>Chi cục THA  Lạc Dương</t>
  </si>
  <si>
    <t xml:space="preserve"> Kơ Să Ha Jdu Ly</t>
  </si>
  <si>
    <t>Chi cục THA  Đơn Dương</t>
  </si>
  <si>
    <t>Vũ Tăng Tịch</t>
  </si>
  <si>
    <t>Trương Văn Sinh</t>
  </si>
  <si>
    <t>Hoàng Văn Cường</t>
  </si>
  <si>
    <t>Phan Ánh Đường</t>
  </si>
  <si>
    <t xml:space="preserve">Chi cục THA Đức Trọng </t>
  </si>
  <si>
    <t>Cao Văn Nhu</t>
  </si>
  <si>
    <t>Trương Văn Sang</t>
  </si>
  <si>
    <t>5.4</t>
  </si>
  <si>
    <t>Chế Đình Châu</t>
  </si>
  <si>
    <t>5.5</t>
  </si>
  <si>
    <t>Nguyễn Như Anh</t>
  </si>
  <si>
    <t>5.6</t>
  </si>
  <si>
    <t>Đinh Hữu Chí</t>
  </si>
  <si>
    <t>5.7</t>
  </si>
  <si>
    <t>Cao T.Thanh Nhàn</t>
  </si>
  <si>
    <t xml:space="preserve">Chi cục THA Lâm Hà </t>
  </si>
  <si>
    <t xml:space="preserve"> Nguyễn Văn Giáo</t>
  </si>
  <si>
    <t xml:space="preserve"> Nguyễn Quang Kiên</t>
  </si>
  <si>
    <t>6.5</t>
  </si>
  <si>
    <t xml:space="preserve"> Nguyễn Khắc Trường</t>
  </si>
  <si>
    <t>Chi cục THA Đam Rông</t>
  </si>
  <si>
    <t>7.1</t>
  </si>
  <si>
    <t>Phạm Trọng Vĩnh</t>
  </si>
  <si>
    <t>7.2</t>
  </si>
  <si>
    <t>Cil K'In</t>
  </si>
  <si>
    <t xml:space="preserve">Chi cục THA Di Linh </t>
  </si>
  <si>
    <t>8.1</t>
  </si>
  <si>
    <t xml:space="preserve">Phạm Văn Linh </t>
  </si>
  <si>
    <t>8.2</t>
  </si>
  <si>
    <t>Hoàng Văn Đông</t>
  </si>
  <si>
    <t>8.3</t>
  </si>
  <si>
    <t xml:space="preserve">Đỗ Văn Lâm </t>
  </si>
  <si>
    <t>8.4</t>
  </si>
  <si>
    <t xml:space="preserve">Nguyễn T.Ngọc Thạch </t>
  </si>
  <si>
    <t>8.5</t>
  </si>
  <si>
    <t xml:space="preserve">Lê Quý Đôn </t>
  </si>
  <si>
    <t xml:space="preserve">Chi cục THA Bảo Lâm </t>
  </si>
  <si>
    <t>9.1</t>
  </si>
  <si>
    <t>Bùi Văn Hoạt</t>
  </si>
  <si>
    <t>9.2</t>
  </si>
  <si>
    <t>Đỗ Đình Nga</t>
  </si>
  <si>
    <t>9.3</t>
  </si>
  <si>
    <t>Nguyễn Quốc Phú</t>
  </si>
  <si>
    <t>Chi cục THA Đạ Huoai</t>
  </si>
  <si>
    <t>10.1</t>
  </si>
  <si>
    <t>10.2</t>
  </si>
  <si>
    <t>Trần Như Hải</t>
  </si>
  <si>
    <t>10.3</t>
  </si>
  <si>
    <t xml:space="preserve">Chi cục THA Đạ Tẻh </t>
  </si>
  <si>
    <t>11.1</t>
  </si>
  <si>
    <t xml:space="preserve">Phạm Quốc Thành </t>
  </si>
  <si>
    <t>11.2</t>
  </si>
  <si>
    <t>Trần Lê Tuấn</t>
  </si>
  <si>
    <t>11.3</t>
  </si>
  <si>
    <t>Nguyễn Thị Nhàn</t>
  </si>
  <si>
    <t>Chi cục THA Cát Tiên</t>
  </si>
  <si>
    <t>12.1</t>
  </si>
  <si>
    <t>Võ Kế Thuật</t>
  </si>
  <si>
    <t>12.2</t>
  </si>
  <si>
    <t xml:space="preserve">Hoàng Văn Thuấn </t>
  </si>
  <si>
    <t xml:space="preserve">Chi cục THA Lạc Dương </t>
  </si>
  <si>
    <t>5.8</t>
  </si>
  <si>
    <t>Phạm Quốc Thành</t>
  </si>
  <si>
    <t>Cục THADS tỉnh</t>
  </si>
  <si>
    <t xml:space="preserve">Chi cục THA Bảo Lộc </t>
  </si>
  <si>
    <t>Chi cục THA Đà Lạt</t>
  </si>
  <si>
    <t xml:space="preserve">Vũ Ngọc Thành </t>
  </si>
  <si>
    <t>Vũ Ngọc Thành</t>
  </si>
  <si>
    <t xml:space="preserve">   KẾT QUẢ THI HÀNH ÁN DÂN SỰ TÍNH BẰNG TIỀN</t>
  </si>
  <si>
    <t xml:space="preserve">Trần Duy Hoài </t>
  </si>
  <si>
    <t>6.6</t>
  </si>
  <si>
    <t>6.7</t>
  </si>
  <si>
    <t xml:space="preserve">Mai Văn Hưng </t>
  </si>
  <si>
    <t>7.3</t>
  </si>
  <si>
    <t xml:space="preserve">Trần Ba </t>
  </si>
  <si>
    <t>Trần Ba</t>
  </si>
  <si>
    <t>6.3</t>
  </si>
  <si>
    <t>6.4</t>
  </si>
  <si>
    <t xml:space="preserve">Tỷ lệ giảm án tồn </t>
  </si>
  <si>
    <t xml:space="preserve">Số việc tăng, giảm </t>
  </si>
  <si>
    <t xml:space="preserve">Số tiền có điều kiện tăng, giảm </t>
  </si>
  <si>
    <t xml:space="preserve">Tỷ lệ giải quyết án tồn </t>
  </si>
  <si>
    <t>Số tiền có điều kiện năm 2016 chuyển sang 2017</t>
  </si>
  <si>
    <t>Số việc có điều kiện năm 2016 chuyển sang 2017</t>
  </si>
  <si>
    <t xml:space="preserve">Số việc có điều kiện tăng, giảm </t>
  </si>
  <si>
    <t>Số việc có điều kiện năm 2017 chuyển sang kỳ sau</t>
  </si>
  <si>
    <t>Số tiền có điều kiện năm 2017</t>
  </si>
  <si>
    <t>Nguyễn Sỹ Cần</t>
  </si>
  <si>
    <t>Nguyễn Văn Ban</t>
  </si>
  <si>
    <t>86</t>
  </si>
  <si>
    <t>Nguyễn Tuấn Anh</t>
  </si>
  <si>
    <t>Trương Hoài Nam</t>
  </si>
  <si>
    <t>1.10</t>
  </si>
  <si>
    <t>Nguyễn Thị Phương Dung</t>
  </si>
  <si>
    <t xml:space="preserve">Nguyễn Thị Phương Dung </t>
  </si>
  <si>
    <t>Nguyễn Trung Lộc</t>
  </si>
  <si>
    <t xml:space="preserve">Đinh Hữu Chí </t>
  </si>
  <si>
    <t>07 tháng / năm 2018</t>
  </si>
  <si>
    <t>Lâm Đồng, ngày 07 tháng 5 năm 2018</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</si>
</sst>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US$&quot;#,##0_);\(&quot;US$&quot;#,##0\)"/>
    <numFmt numFmtId="181" formatCode="&quot;US$&quot;#,##0_);[Red]\(&quot;US$&quot;#,##0\)"/>
    <numFmt numFmtId="182" formatCode="&quot;US$&quot;#,##0.00_);\(&quot;US$&quot;#,##0.00\)"/>
    <numFmt numFmtId="183" formatCode="&quot;US$&quot;#,##0.00_);[Red]\(&quot;US$&quot;#,##0.00\)"/>
    <numFmt numFmtId="184" formatCode="0.0000E+00;&quot;宐&quot;"/>
    <numFmt numFmtId="185" formatCode="0.0000E+00;&quot;羈&quot;"/>
    <numFmt numFmtId="186" formatCode="0.000E+00;&quot;羈&quot;"/>
    <numFmt numFmtId="187" formatCode="0.00E+00;&quot;羈&quot;"/>
    <numFmt numFmtId="188" formatCode="0.0E+00;&quot;羈&quot;"/>
    <numFmt numFmtId="189" formatCode="0.00000E+00;&quot;羈&quot;"/>
    <numFmt numFmtId="190" formatCode="0.000000E+00;&quot;羈&quot;"/>
    <numFmt numFmtId="191" formatCode="0.0000000E+00;&quot;羈&quot;"/>
    <numFmt numFmtId="192" formatCode="0.00000000E+00;&quot;羈&quot;"/>
    <numFmt numFmtId="193" formatCode="_(* #,##0.0_);_(* \(#,##0.0\);_(* &quot;-&quot;??_);_(@_)"/>
    <numFmt numFmtId="194" formatCode="_(* #,##0_);_(* \(#,##0\);_(* &quot;-&quot;??_);_(@_)"/>
    <numFmt numFmtId="195" formatCode="&quot;Yes&quot;;&quot;Yes&quot;;&quot;No&quot;"/>
    <numFmt numFmtId="196" formatCode="&quot;True&quot;;&quot;True&quot;;&quot;False&quot;"/>
    <numFmt numFmtId="197" formatCode="&quot;On&quot;;&quot;On&quot;;&quot;Off&quot;"/>
    <numFmt numFmtId="198" formatCode="[$€-2]\ #,##0.00_);[Red]\([$€-2]\ #,##0.00\)"/>
    <numFmt numFmtId="199" formatCode="[$-409]h:mm:ss\ AM/PM"/>
    <numFmt numFmtId="200" formatCode="[$-409]dddd\,\ mmmm\ dd\,\ yyyy"/>
    <numFmt numFmtId="201" formatCode="&quot;VND&quot;#,##0_);\(&quot;VND&quot;#,##0\)"/>
    <numFmt numFmtId="202" formatCode="&quot;VND&quot;#,##0_);[Red]\(&quot;VND&quot;#,##0\)"/>
    <numFmt numFmtId="203" formatCode="&quot;VND&quot;#,##0.00_);\(&quot;VND&quot;#,##0.00\)"/>
    <numFmt numFmtId="204" formatCode="&quot;VND&quot;#,##0.00_);[Red]\(&quot;VND&quot;#,##0.00\)"/>
    <numFmt numFmtId="205" formatCode="_(&quot;VND&quot;* #,##0_);_(&quot;VND&quot;* \(#,##0\);_(&quot;VND&quot;* &quot;-&quot;_);_(@_)"/>
    <numFmt numFmtId="206" formatCode="_(&quot;VND&quot;* #,##0.00_);_(&quot;VND&quot;* \(#,##0.00\);_(&quot;VND&quot;* &quot;-&quot;??_);_(@_)"/>
    <numFmt numFmtId="207" formatCode="_(* #,##0.000_);_(* \(#,##0.000\);_(* &quot;-&quot;??_);_(@_)"/>
    <numFmt numFmtId="208" formatCode="#.##0"/>
    <numFmt numFmtId="209" formatCode="_(* #.##0.00_);_(* \(#.##0.00\);_(* &quot;-&quot;??_);_(@_)"/>
    <numFmt numFmtId="210" formatCode="_(* #,##0.0_);_(* \(#,##0.0\);_(* &quot;-&quot;_);_(@_)"/>
    <numFmt numFmtId="211" formatCode="_(* #,##0.00_);_(* \(#,##0.00\);_(* &quot;-&quot;_);_(@_)"/>
    <numFmt numFmtId="212" formatCode="#,##0.0"/>
    <numFmt numFmtId="213" formatCode="0.0%"/>
    <numFmt numFmtId="214" formatCode="0.000%"/>
    <numFmt numFmtId="215" formatCode="0.0000%"/>
    <numFmt numFmtId="216" formatCode="_(* #,##0_);_(* \(#,##0\);_(* \-_);_(@_)"/>
    <numFmt numFmtId="217" formatCode="#,##0.000"/>
    <numFmt numFmtId="218" formatCode="0.0"/>
  </numFmts>
  <fonts count="151">
    <font>
      <sz val="12"/>
      <name val="Times New Roman"/>
      <family val="1"/>
    </font>
    <font>
      <sz val="12"/>
      <name val=".VnTime"/>
      <family val="2"/>
    </font>
    <font>
      <b/>
      <sz val="12"/>
      <name val=".VnTime"/>
      <family val="2"/>
    </font>
    <font>
      <b/>
      <sz val="12"/>
      <name val="Times New Roman"/>
      <family val="1"/>
    </font>
    <font>
      <sz val="11"/>
      <name val="Times New Roman"/>
      <family val="1"/>
    </font>
    <font>
      <sz val="10"/>
      <name val="Times New Roman"/>
      <family val="1"/>
    </font>
    <font>
      <b/>
      <sz val="10"/>
      <name val="Times New Roman"/>
      <family val="1"/>
    </font>
    <font>
      <b/>
      <sz val="11"/>
      <name val="Times New Roman"/>
      <family val="1"/>
    </font>
    <font>
      <sz val="8"/>
      <name val="Times New Roman"/>
      <family val="1"/>
    </font>
    <font>
      <sz val="8.5"/>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i/>
      <sz val="10"/>
      <name val="Times New Roman"/>
      <family val="1"/>
    </font>
    <font>
      <sz val="12"/>
      <color indexed="10"/>
      <name val="Times New Roman"/>
      <family val="1"/>
    </font>
    <font>
      <b/>
      <i/>
      <sz val="10"/>
      <name val="Times New Roman"/>
      <family val="1"/>
    </font>
    <font>
      <b/>
      <i/>
      <sz val="12"/>
      <name val="Times New Roman"/>
      <family val="1"/>
    </font>
    <font>
      <i/>
      <sz val="13"/>
      <name val="Times New Roman"/>
      <family val="1"/>
    </font>
    <font>
      <sz val="9"/>
      <name val="Times New Roman"/>
      <family val="1"/>
    </font>
    <font>
      <b/>
      <sz val="14"/>
      <name val="Times New Roman"/>
      <family val="1"/>
    </font>
    <font>
      <sz val="10"/>
      <name val="Arial"/>
      <family val="2"/>
    </font>
    <font>
      <b/>
      <sz val="11"/>
      <name val="Arial"/>
      <family val="2"/>
    </font>
    <font>
      <sz val="14"/>
      <name val="Times New Roman"/>
      <family val="1"/>
    </font>
    <font>
      <sz val="10"/>
      <color indexed="10"/>
      <name val="Times New Roman"/>
      <family val="1"/>
    </font>
    <font>
      <i/>
      <sz val="8"/>
      <name val="Times New Roman"/>
      <family val="1"/>
    </font>
    <font>
      <i/>
      <sz val="14"/>
      <name val="Times New Roman"/>
      <family val="1"/>
    </font>
    <font>
      <sz val="11"/>
      <color indexed="10"/>
      <name val="Times New Roman"/>
      <family val="1"/>
    </font>
    <font>
      <b/>
      <i/>
      <sz val="13"/>
      <name val="Times New Roman"/>
      <family val="1"/>
    </font>
    <font>
      <b/>
      <sz val="11"/>
      <color indexed="12"/>
      <name val="Times New Roman"/>
      <family val="1"/>
    </font>
    <font>
      <sz val="12"/>
      <color indexed="12"/>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2"/>
      <name val="Times New Roman"/>
      <family val="1"/>
    </font>
    <font>
      <i/>
      <sz val="11"/>
      <name val="Arial"/>
      <family val="2"/>
    </font>
    <font>
      <b/>
      <i/>
      <sz val="11"/>
      <color indexed="10"/>
      <name val="Times New Roman"/>
      <family val="1"/>
    </font>
    <font>
      <b/>
      <i/>
      <sz val="11"/>
      <color indexed="12"/>
      <name val="Times New Roman"/>
      <family val="1"/>
    </font>
    <font>
      <sz val="14"/>
      <color indexed="12"/>
      <name val="Times New Roman"/>
      <family val="1"/>
    </font>
    <font>
      <i/>
      <sz val="12"/>
      <color indexed="12"/>
      <name val="Times New Roman"/>
      <family val="1"/>
    </font>
    <font>
      <sz val="14"/>
      <name val=".VnTime"/>
      <family val="2"/>
    </font>
    <font>
      <sz val="12"/>
      <color indexed="10"/>
      <name val=".VnTime"/>
      <family val="2"/>
    </font>
    <font>
      <b/>
      <sz val="12"/>
      <name val=".VnHelvetInsH"/>
      <family val="2"/>
    </font>
    <font>
      <b/>
      <sz val="14"/>
      <name val=".VnTime"/>
      <family val="2"/>
    </font>
    <font>
      <b/>
      <sz val="13"/>
      <color indexed="10"/>
      <name val="Times New Roman"/>
      <family val="1"/>
    </font>
    <font>
      <b/>
      <sz val="14"/>
      <color indexed="9"/>
      <name val=".VnTime"/>
      <family val="2"/>
    </font>
    <font>
      <b/>
      <i/>
      <sz val="14"/>
      <color indexed="9"/>
      <name val="Times New Roman"/>
      <family val="1"/>
    </font>
    <font>
      <b/>
      <sz val="12"/>
      <color indexed="10"/>
      <name val="Times New Roman"/>
      <family val="1"/>
    </font>
    <font>
      <b/>
      <i/>
      <sz val="10"/>
      <color indexed="10"/>
      <name val="Times New Roman"/>
      <family val="1"/>
    </font>
    <font>
      <b/>
      <i/>
      <sz val="10"/>
      <color indexed="12"/>
      <name val="Times New Roman"/>
      <family val="1"/>
    </font>
    <font>
      <sz val="10"/>
      <color indexed="12"/>
      <name val="Times New Roman"/>
      <family val="1"/>
    </font>
    <font>
      <sz val="12"/>
      <color indexed="9"/>
      <name val="Times New Roman"/>
      <family val="1"/>
    </font>
    <font>
      <b/>
      <i/>
      <sz val="12"/>
      <color indexed="9"/>
      <name val="Times New Roman"/>
      <family val="1"/>
    </font>
    <font>
      <b/>
      <i/>
      <sz val="14"/>
      <name val="Times New Roman"/>
      <family val="1"/>
    </font>
    <font>
      <sz val="8"/>
      <name val="Arial"/>
      <family val="2"/>
    </font>
    <font>
      <b/>
      <i/>
      <sz val="9"/>
      <name val="Times New Roman"/>
      <family val="1"/>
    </font>
    <font>
      <b/>
      <i/>
      <sz val="9"/>
      <color indexed="10"/>
      <name val="Times New Roman"/>
      <family val="1"/>
    </font>
    <font>
      <b/>
      <sz val="9"/>
      <color indexed="10"/>
      <name val="Times New Roman"/>
      <family val="1"/>
    </font>
    <font>
      <b/>
      <i/>
      <sz val="9"/>
      <color indexed="12"/>
      <name val="Times New Roman"/>
      <family val="1"/>
    </font>
    <font>
      <sz val="10"/>
      <color indexed="10"/>
      <name val="Arial"/>
      <family val="2"/>
    </font>
    <font>
      <sz val="14"/>
      <name val="Arial"/>
      <family val="2"/>
    </font>
    <font>
      <b/>
      <i/>
      <sz val="14"/>
      <name val="Arial"/>
      <family val="2"/>
    </font>
    <font>
      <sz val="11"/>
      <name val="Arial"/>
      <family val="2"/>
    </font>
    <font>
      <b/>
      <sz val="10"/>
      <name val="Arial"/>
      <family val="2"/>
    </font>
    <font>
      <i/>
      <sz val="14"/>
      <name val="Arial"/>
      <family val="2"/>
    </font>
    <font>
      <b/>
      <i/>
      <sz val="8"/>
      <name val="Times New Roman"/>
      <family val="1"/>
    </font>
    <font>
      <b/>
      <i/>
      <sz val="8"/>
      <color indexed="10"/>
      <name val="Times New Roman"/>
      <family val="1"/>
    </font>
    <font>
      <b/>
      <i/>
      <sz val="8"/>
      <color indexed="12"/>
      <name val="Times New Roman"/>
      <family val="1"/>
    </font>
    <font>
      <sz val="13"/>
      <name val=".VnTime"/>
      <family val="2"/>
    </font>
    <font>
      <i/>
      <sz val="12"/>
      <name val="Arial"/>
      <family val="2"/>
    </font>
    <font>
      <i/>
      <sz val="10"/>
      <color indexed="10"/>
      <name val="Times New Roman"/>
      <family val="1"/>
    </font>
    <font>
      <i/>
      <sz val="10"/>
      <color indexed="12"/>
      <name val="Times New Roman"/>
      <family val="1"/>
    </font>
    <font>
      <sz val="10"/>
      <color indexed="12"/>
      <name val="Arial"/>
      <family val="2"/>
    </font>
    <font>
      <sz val="10"/>
      <color indexed="8"/>
      <name val="Arial"/>
      <family val="2"/>
    </font>
    <font>
      <sz val="14"/>
      <color indexed="10"/>
      <name val="Arial"/>
      <family val="2"/>
    </font>
    <font>
      <sz val="14"/>
      <color indexed="9"/>
      <name val="Arial"/>
      <family val="2"/>
    </font>
    <font>
      <b/>
      <i/>
      <sz val="14"/>
      <color indexed="9"/>
      <name val="Arial"/>
      <family val="2"/>
    </font>
    <font>
      <sz val="12"/>
      <name val="Arial"/>
      <family val="2"/>
    </font>
    <font>
      <i/>
      <sz val="14"/>
      <color indexed="10"/>
      <name val="Times New Roman"/>
      <family val="1"/>
    </font>
    <font>
      <b/>
      <sz val="9"/>
      <name val="Tahoma"/>
      <family val="2"/>
    </font>
    <font>
      <sz val="9"/>
      <name val="Tahoma"/>
      <family val="2"/>
    </font>
    <font>
      <b/>
      <sz val="14"/>
      <color indexed="12"/>
      <name val="Times New Roman"/>
      <family val="1"/>
    </font>
    <font>
      <sz val="11"/>
      <name val=".VnTime"/>
      <family val="2"/>
    </font>
    <font>
      <b/>
      <sz val="11"/>
      <name val=".VnTime"/>
      <family val="2"/>
    </font>
    <font>
      <sz val="12"/>
      <color indexed="8"/>
      <name val="Times New Roman"/>
      <family val="1"/>
    </font>
    <font>
      <sz val="11"/>
      <color indexed="59"/>
      <name val="Times New Roman"/>
      <family val="1"/>
    </font>
    <font>
      <sz val="10"/>
      <color indexed="8"/>
      <name val="Times New Roman"/>
      <family val="1"/>
    </font>
    <font>
      <sz val="11"/>
      <color indexed="8"/>
      <name val="Times New Roman"/>
      <family val="1"/>
    </font>
    <font>
      <sz val="12"/>
      <name val="VNI-Times"/>
      <family val="0"/>
    </font>
    <font>
      <sz val="10"/>
      <name val="VNI-Times"/>
      <family val="0"/>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8"/>
      <color indexed="10"/>
      <name val="Times New Roman"/>
      <family val="1"/>
    </font>
    <font>
      <b/>
      <sz val="10"/>
      <color indexed="10"/>
      <name val="Times New Roman"/>
      <family val="1"/>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sz val="12"/>
      <color rgb="FFFF0000"/>
      <name val="Times New Roman"/>
      <family val="1"/>
    </font>
    <font>
      <b/>
      <sz val="12"/>
      <color rgb="FFFF0000"/>
      <name val="Times New Roman"/>
      <family val="1"/>
    </font>
    <font>
      <b/>
      <sz val="8"/>
      <color rgb="FFFF0000"/>
      <name val="Times New Roman"/>
      <family val="1"/>
    </font>
    <font>
      <b/>
      <sz val="10"/>
      <color rgb="FFFF0000"/>
      <name val="Times New Roman"/>
      <family val="1"/>
    </font>
    <font>
      <sz val="10"/>
      <color rgb="FFFF0000"/>
      <name val="Times New Roman"/>
      <family val="1"/>
    </font>
    <font>
      <b/>
      <sz val="8"/>
      <name val="Times New Roman"/>
      <family val="2"/>
    </font>
  </fonts>
  <fills count="5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rgb="FFFFFF00"/>
        <bgColor indexed="64"/>
      </patternFill>
    </fill>
    <fill>
      <patternFill patternType="solid">
        <fgColor theme="6" tint="0.5999900102615356"/>
        <bgColor indexed="64"/>
      </patternFill>
    </fill>
    <fill>
      <patternFill patternType="solid">
        <fgColor theme="0"/>
        <bgColor indexed="64"/>
      </patternFill>
    </fill>
    <fill>
      <patternFill patternType="solid">
        <fgColor theme="6" tint="0.7999799847602844"/>
        <bgColor indexed="64"/>
      </patternFill>
    </fill>
    <fill>
      <patternFill patternType="solid">
        <fgColor indexed="9"/>
        <bgColor indexed="64"/>
      </patternFill>
    </fill>
    <fill>
      <patternFill patternType="solid">
        <fgColor theme="2"/>
        <bgColor indexed="64"/>
      </patternFill>
    </fill>
    <fill>
      <patternFill patternType="solid">
        <fgColor rgb="FF00B0F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hair"/>
      <right style="hair"/>
      <top style="hair"/>
      <bottom style="hair"/>
    </border>
    <border>
      <left>
        <color indexed="63"/>
      </left>
      <right style="hair"/>
      <top style="hair"/>
      <bottom style="hair"/>
    </border>
    <border>
      <left style="hair"/>
      <right style="hair"/>
      <top style="hair"/>
      <bottom>
        <color indexed="63"/>
      </bottom>
    </border>
    <border>
      <left style="hair"/>
      <right>
        <color indexed="63"/>
      </right>
      <top style="hair"/>
      <bottom style="hair"/>
    </border>
    <border>
      <left>
        <color indexed="63"/>
      </left>
      <right style="hair"/>
      <top style="hair"/>
      <bottom>
        <color indexed="63"/>
      </bottom>
    </border>
    <border>
      <left style="hair"/>
      <right style="hair"/>
      <top>
        <color indexed="63"/>
      </top>
      <bottom style="hair"/>
    </border>
    <border>
      <left>
        <color indexed="63"/>
      </left>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double"/>
      <top style="thin"/>
      <bottom style="thin"/>
    </border>
    <border>
      <left style="thin"/>
      <right style="thin"/>
      <top>
        <color indexed="63"/>
      </top>
      <bottom>
        <color indexed="63"/>
      </bottom>
    </border>
    <border>
      <left>
        <color indexed="63"/>
      </left>
      <right>
        <color indexed="63"/>
      </right>
      <top style="double"/>
      <bottom>
        <color indexed="63"/>
      </bottom>
    </border>
    <border>
      <left style="thin">
        <color indexed="8"/>
      </left>
      <right style="thin">
        <color indexed="8"/>
      </right>
      <top style="thin">
        <color indexed="8"/>
      </top>
      <bottom style="thin">
        <color indexed="8"/>
      </bottom>
    </border>
    <border>
      <left style="thin">
        <color indexed="57"/>
      </left>
      <right style="thin">
        <color indexed="57"/>
      </right>
      <top style="thin">
        <color indexed="57"/>
      </top>
      <bottom style="thin">
        <color indexed="57"/>
      </bottom>
    </border>
    <border>
      <left style="thin">
        <color indexed="57"/>
      </left>
      <right>
        <color indexed="63"/>
      </right>
      <top style="thin">
        <color indexed="57"/>
      </top>
      <bottom style="thin">
        <color indexed="57"/>
      </bottom>
    </border>
    <border>
      <left>
        <color indexed="63"/>
      </left>
      <right style="thin">
        <color indexed="57"/>
      </right>
      <top style="thin">
        <color indexed="57"/>
      </top>
      <bottom style="thin">
        <color indexed="57"/>
      </bottom>
    </border>
    <border>
      <left>
        <color indexed="63"/>
      </left>
      <right style="thin"/>
      <top>
        <color indexed="63"/>
      </top>
      <bottom>
        <color indexed="63"/>
      </bottom>
    </border>
    <border>
      <left>
        <color indexed="63"/>
      </left>
      <right>
        <color indexed="63"/>
      </right>
      <top style="thin"/>
      <bottom style="thin"/>
    </border>
    <border>
      <left style="hair"/>
      <right>
        <color indexed="63"/>
      </right>
      <top style="hair"/>
      <bottom style="thin"/>
    </border>
    <border>
      <left>
        <color indexed="63"/>
      </left>
      <right>
        <color indexed="63"/>
      </right>
      <top style="hair"/>
      <bottom style="thin"/>
    </border>
    <border>
      <left style="double"/>
      <right style="thin"/>
      <top style="thin"/>
      <bottom style="thin"/>
    </border>
    <border>
      <left style="thin"/>
      <right style="thin"/>
      <top style="double"/>
      <bottom>
        <color indexed="63"/>
      </bottom>
    </border>
    <border>
      <left style="thin"/>
      <right style="thin"/>
      <top style="double"/>
      <bottom style="thin"/>
    </border>
    <border>
      <left style="double"/>
      <right style="thin"/>
      <top style="double"/>
      <bottom style="thin"/>
    </border>
    <border>
      <left>
        <color indexed="63"/>
      </left>
      <right>
        <color indexed="63"/>
      </right>
      <top>
        <color indexed="63"/>
      </top>
      <bottom style="double"/>
    </border>
    <border>
      <left style="thin"/>
      <right style="double"/>
      <top style="double"/>
      <bottom style="thin"/>
    </border>
  </borders>
  <cellStyleXfs count="1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8"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128"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128"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128"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128" fillId="6"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128" fillId="8"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128" fillId="10"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128" fillId="12"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128"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128" fillId="1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128" fillId="16"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128" fillId="17"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129" fillId="19"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129" fillId="21"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129"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129"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29" fillId="2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129"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29"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29" fillId="28"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129" fillId="30"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129" fillId="3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29" fillId="3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129" fillId="34"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130" fillId="36"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131" fillId="37" borderId="1" applyNumberFormat="0" applyAlignment="0" applyProtection="0"/>
    <xf numFmtId="0" fontId="39" fillId="38" borderId="2" applyNumberFormat="0" applyAlignment="0" applyProtection="0"/>
    <xf numFmtId="0" fontId="39" fillId="38" borderId="2" applyNumberFormat="0" applyAlignment="0" applyProtection="0"/>
    <xf numFmtId="0" fontId="132" fillId="39" borderId="3" applyNumberFormat="0" applyAlignment="0" applyProtection="0"/>
    <xf numFmtId="0" fontId="40" fillId="40" borderId="4" applyNumberFormat="0" applyAlignment="0" applyProtection="0"/>
    <xf numFmtId="0" fontId="40" fillId="40"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3"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11" fillId="0" borderId="0" applyNumberFormat="0" applyFill="0" applyBorder="0" applyAlignment="0" applyProtection="0"/>
    <xf numFmtId="0" fontId="134" fillId="41"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135" fillId="0" borderId="5"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136" fillId="0" borderId="7" applyNumberFormat="0" applyFill="0" applyAlignment="0" applyProtection="0"/>
    <xf numFmtId="0" fontId="44" fillId="0" borderId="8" applyNumberFormat="0" applyFill="0" applyAlignment="0" applyProtection="0"/>
    <xf numFmtId="0" fontId="44" fillId="0" borderId="8" applyNumberFormat="0" applyFill="0" applyAlignment="0" applyProtection="0"/>
    <xf numFmtId="0" fontId="137" fillId="0" borderId="9"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137"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10" fillId="0" borderId="0" applyNumberFormat="0" applyFill="0" applyBorder="0" applyAlignment="0" applyProtection="0"/>
    <xf numFmtId="0" fontId="138" fillId="42" borderId="1" applyNumberFormat="0" applyAlignment="0" applyProtection="0"/>
    <xf numFmtId="0" fontId="46" fillId="9" borderId="2" applyNumberFormat="0" applyAlignment="0" applyProtection="0"/>
    <xf numFmtId="0" fontId="46" fillId="9" borderId="2" applyNumberFormat="0" applyAlignment="0" applyProtection="0"/>
    <xf numFmtId="0" fontId="139" fillId="0" borderId="11" applyNumberFormat="0" applyFill="0" applyAlignment="0" applyProtection="0"/>
    <xf numFmtId="0" fontId="47" fillId="0" borderId="12" applyNumberFormat="0" applyFill="0" applyAlignment="0" applyProtection="0"/>
    <xf numFmtId="0" fontId="47" fillId="0" borderId="12" applyNumberFormat="0" applyFill="0" applyAlignment="0" applyProtection="0"/>
    <xf numFmtId="0" fontId="140" fillId="43"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45" borderId="13" applyNumberFormat="0" applyFont="0" applyAlignment="0" applyProtection="0"/>
    <xf numFmtId="0" fontId="36" fillId="46" borderId="14" applyNumberFormat="0" applyFont="0" applyAlignment="0" applyProtection="0"/>
    <xf numFmtId="0" fontId="36" fillId="46" borderId="14" applyNumberFormat="0" applyFont="0" applyAlignment="0" applyProtection="0"/>
    <xf numFmtId="0" fontId="141" fillId="37" borderId="15" applyNumberFormat="0" applyAlignment="0" applyProtection="0"/>
    <xf numFmtId="0" fontId="49" fillId="38" borderId="16" applyNumberFormat="0" applyAlignment="0" applyProtection="0"/>
    <xf numFmtId="0" fontId="49" fillId="38" borderId="16" applyNumberFormat="0" applyAlignment="0" applyProtection="0"/>
    <xf numFmtId="9" fontId="0"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142"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143" fillId="0" borderId="17" applyNumberFormat="0" applyFill="0" applyAlignment="0" applyProtection="0"/>
    <xf numFmtId="0" fontId="51" fillId="0" borderId="18" applyNumberFormat="0" applyFill="0" applyAlignment="0" applyProtection="0"/>
    <xf numFmtId="0" fontId="51" fillId="0" borderId="18" applyNumberFormat="0" applyFill="0" applyAlignment="0" applyProtection="0"/>
    <xf numFmtId="0" fontId="144"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cellStyleXfs>
  <cellXfs count="943">
    <xf numFmtId="0" fontId="0" fillId="0" borderId="0" xfId="0" applyAlignment="1">
      <alignment/>
    </xf>
    <xf numFmtId="49" fontId="0" fillId="0" borderId="0" xfId="0" applyNumberFormat="1" applyFill="1" applyAlignment="1">
      <alignment/>
    </xf>
    <xf numFmtId="49" fontId="9" fillId="0" borderId="0" xfId="96" applyNumberFormat="1" applyFont="1" applyBorder="1" applyAlignment="1">
      <alignment vertical="center"/>
    </xf>
    <xf numFmtId="49" fontId="9" fillId="0" borderId="19" xfId="96" applyNumberFormat="1" applyFont="1" applyBorder="1" applyAlignment="1">
      <alignment vertical="center"/>
    </xf>
    <xf numFmtId="49" fontId="5" fillId="0" borderId="20" xfId="0" applyNumberFormat="1" applyFont="1" applyFill="1" applyBorder="1" applyAlignment="1">
      <alignment horizontal="left"/>
    </xf>
    <xf numFmtId="49" fontId="7" fillId="0" borderId="2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22" xfId="0" applyNumberFormat="1" applyFont="1" applyFill="1" applyBorder="1" applyAlignment="1">
      <alignment/>
    </xf>
    <xf numFmtId="49" fontId="5" fillId="0" borderId="22" xfId="0" applyNumberFormat="1" applyFont="1" applyFill="1" applyBorder="1" applyAlignment="1">
      <alignment/>
    </xf>
    <xf numFmtId="49" fontId="5" fillId="0" borderId="20" xfId="0" applyNumberFormat="1" applyFont="1" applyFill="1" applyBorder="1" applyAlignment="1">
      <alignment horizontal="center" vertical="center" wrapText="1"/>
    </xf>
    <xf numFmtId="49" fontId="6" fillId="0" borderId="20" xfId="0" applyNumberFormat="1" applyFont="1" applyFill="1" applyBorder="1" applyAlignment="1">
      <alignment horizontal="center"/>
    </xf>
    <xf numFmtId="49" fontId="6" fillId="0" borderId="20" xfId="0" applyNumberFormat="1" applyFont="1" applyFill="1" applyBorder="1" applyAlignment="1">
      <alignment horizontal="left"/>
    </xf>
    <xf numFmtId="49" fontId="16" fillId="0" borderId="20" xfId="0" applyNumberFormat="1" applyFont="1" applyFill="1" applyBorder="1" applyAlignment="1">
      <alignment horizontal="center" vertical="center" wrapText="1"/>
    </xf>
    <xf numFmtId="49" fontId="6" fillId="0" borderId="23" xfId="0" applyNumberFormat="1" applyFont="1" applyFill="1" applyBorder="1" applyAlignment="1">
      <alignment horizontal="center"/>
    </xf>
    <xf numFmtId="49" fontId="12" fillId="0" borderId="20" xfId="0" applyNumberFormat="1" applyFont="1" applyFill="1" applyBorder="1" applyAlignment="1">
      <alignment horizontal="left"/>
    </xf>
    <xf numFmtId="49" fontId="5" fillId="0" borderId="20" xfId="0" applyNumberFormat="1" applyFont="1" applyFill="1" applyBorder="1" applyAlignment="1">
      <alignment horizontal="center"/>
    </xf>
    <xf numFmtId="49" fontId="7" fillId="0" borderId="20" xfId="0" applyNumberFormat="1" applyFont="1" applyFill="1" applyBorder="1" applyAlignment="1">
      <alignment horizontal="center"/>
    </xf>
    <xf numFmtId="49" fontId="17" fillId="0" borderId="20" xfId="0" applyNumberFormat="1" applyFont="1" applyFill="1" applyBorder="1" applyAlignment="1">
      <alignment horizontal="center"/>
    </xf>
    <xf numFmtId="49" fontId="20" fillId="0" borderId="0" xfId="0" applyNumberFormat="1" applyFont="1" applyFill="1" applyAlignment="1">
      <alignment/>
    </xf>
    <xf numFmtId="49" fontId="22" fillId="0" borderId="0" xfId="0" applyNumberFormat="1" applyFont="1" applyFill="1" applyAlignment="1">
      <alignment/>
    </xf>
    <xf numFmtId="49" fontId="3" fillId="0" borderId="0" xfId="0" applyNumberFormat="1" applyFont="1" applyFill="1" applyAlignment="1">
      <alignment/>
    </xf>
    <xf numFmtId="49" fontId="13" fillId="0" borderId="0" xfId="0" applyNumberFormat="1" applyFont="1" applyFill="1" applyAlignment="1">
      <alignment wrapText="1"/>
    </xf>
    <xf numFmtId="49" fontId="4" fillId="0" borderId="0" xfId="0" applyNumberFormat="1" applyFont="1" applyFill="1" applyAlignment="1">
      <alignment/>
    </xf>
    <xf numFmtId="49" fontId="3" fillId="0" borderId="0" xfId="0" applyNumberFormat="1" applyFont="1" applyFill="1" applyAlignment="1">
      <alignment wrapText="1"/>
    </xf>
    <xf numFmtId="49" fontId="5" fillId="0" borderId="20" xfId="0" applyNumberFormat="1" applyFont="1" applyFill="1" applyBorder="1" applyAlignment="1">
      <alignment/>
    </xf>
    <xf numFmtId="49" fontId="15" fillId="0" borderId="0" xfId="0" applyNumberFormat="1" applyFont="1" applyFill="1" applyBorder="1" applyAlignment="1">
      <alignment vertical="center" wrapText="1"/>
    </xf>
    <xf numFmtId="49" fontId="18" fillId="0" borderId="0" xfId="0" applyNumberFormat="1" applyFont="1" applyFill="1" applyAlignment="1">
      <alignment/>
    </xf>
    <xf numFmtId="49" fontId="23" fillId="0" borderId="0" xfId="0" applyNumberFormat="1" applyFont="1" applyFill="1" applyBorder="1" applyAlignment="1">
      <alignment vertical="center" wrapText="1"/>
    </xf>
    <xf numFmtId="49" fontId="0" fillId="47" borderId="20" xfId="0" applyNumberFormat="1" applyFont="1" applyFill="1" applyBorder="1" applyAlignment="1">
      <alignment/>
    </xf>
    <xf numFmtId="3" fontId="4" fillId="47" borderId="20" xfId="136" applyNumberFormat="1" applyFont="1" applyFill="1" applyBorder="1" applyAlignment="1" applyProtection="1">
      <alignment horizontal="center" vertical="center"/>
      <protection/>
    </xf>
    <xf numFmtId="49" fontId="0" fillId="47" borderId="0" xfId="138" applyNumberFormat="1" applyFont="1" applyFill="1" applyBorder="1" applyAlignment="1">
      <alignment horizontal="left"/>
      <protection/>
    </xf>
    <xf numFmtId="49" fontId="0" fillId="0" borderId="0" xfId="138" applyNumberFormat="1" applyFont="1">
      <alignment/>
      <protection/>
    </xf>
    <xf numFmtId="49" fontId="0" fillId="0" borderId="0" xfId="138" applyNumberFormat="1">
      <alignment/>
      <protection/>
    </xf>
    <xf numFmtId="49" fontId="0" fillId="0" borderId="0" xfId="138" applyNumberFormat="1" applyFont="1" applyAlignment="1">
      <alignment horizontal="left"/>
      <protection/>
    </xf>
    <xf numFmtId="49" fontId="0" fillId="0" borderId="0" xfId="138" applyNumberFormat="1" applyFont="1" applyBorder="1" applyAlignment="1">
      <alignment wrapText="1"/>
      <protection/>
    </xf>
    <xf numFmtId="49" fontId="15" fillId="0" borderId="0" xfId="138" applyNumberFormat="1" applyFont="1" applyAlignment="1">
      <alignment/>
      <protection/>
    </xf>
    <xf numFmtId="49" fontId="0" fillId="0" borderId="0" xfId="138" applyNumberFormat="1" applyFont="1" applyBorder="1" applyAlignment="1">
      <alignment horizontal="left" wrapText="1"/>
      <protection/>
    </xf>
    <xf numFmtId="49" fontId="18" fillId="0" borderId="0" xfId="138" applyNumberFormat="1" applyFont="1" applyAlignment="1">
      <alignment horizontal="left"/>
      <protection/>
    </xf>
    <xf numFmtId="49" fontId="0" fillId="0" borderId="0" xfId="138" applyNumberFormat="1" applyFont="1" applyFill="1" applyAlignment="1">
      <alignment/>
      <protection/>
    </xf>
    <xf numFmtId="49" fontId="0" fillId="0" borderId="0" xfId="138" applyNumberFormat="1" applyFont="1" applyFill="1" applyAlignment="1">
      <alignment horizontal="center"/>
      <protection/>
    </xf>
    <xf numFmtId="49" fontId="0" fillId="0" borderId="0" xfId="138" applyNumberFormat="1" applyFont="1" applyAlignment="1">
      <alignment horizontal="center"/>
      <protection/>
    </xf>
    <xf numFmtId="49" fontId="0" fillId="0" borderId="0" xfId="138" applyNumberFormat="1" applyFont="1" applyFill="1">
      <alignment/>
      <protection/>
    </xf>
    <xf numFmtId="49" fontId="13" fillId="47" borderId="22" xfId="138" applyNumberFormat="1" applyFont="1" applyFill="1" applyBorder="1" applyAlignment="1">
      <alignment/>
      <protection/>
    </xf>
    <xf numFmtId="49" fontId="7" fillId="0" borderId="20" xfId="138" applyNumberFormat="1" applyFont="1" applyFill="1" applyBorder="1" applyAlignment="1">
      <alignment horizontal="center" vertical="center" wrapText="1"/>
      <protection/>
    </xf>
    <xf numFmtId="49" fontId="53" fillId="48" borderId="20" xfId="138" applyNumberFormat="1" applyFont="1" applyFill="1" applyBorder="1" applyAlignment="1">
      <alignment horizontal="center"/>
      <protection/>
    </xf>
    <xf numFmtId="49" fontId="7" fillId="0" borderId="21" xfId="138" applyNumberFormat="1" applyFont="1" applyFill="1" applyBorder="1" applyAlignment="1">
      <alignment horizontal="center" vertical="center" wrapText="1"/>
      <protection/>
    </xf>
    <xf numFmtId="49" fontId="7" fillId="0" borderId="20" xfId="138" applyNumberFormat="1" applyFont="1" applyBorder="1" applyAlignment="1">
      <alignment horizontal="center" vertical="center" wrapText="1"/>
      <protection/>
    </xf>
    <xf numFmtId="49" fontId="54" fillId="0" borderId="20" xfId="138" applyNumberFormat="1" applyFont="1" applyFill="1" applyBorder="1" applyAlignment="1">
      <alignment horizontal="center" vertical="center" wrapText="1"/>
      <protection/>
    </xf>
    <xf numFmtId="49" fontId="18" fillId="0" borderId="20" xfId="138" applyNumberFormat="1" applyFont="1" applyBorder="1" applyAlignment="1">
      <alignment horizontal="center" vertical="center"/>
      <protection/>
    </xf>
    <xf numFmtId="3" fontId="0" fillId="0" borderId="20" xfId="138" applyNumberFormat="1" applyFont="1" applyBorder="1" applyAlignment="1">
      <alignment horizontal="center" vertical="center"/>
      <protection/>
    </xf>
    <xf numFmtId="3" fontId="0" fillId="0" borderId="20" xfId="138" applyNumberFormat="1" applyFont="1" applyBorder="1" applyAlignment="1">
      <alignment vertical="center"/>
      <protection/>
    </xf>
    <xf numFmtId="49" fontId="0" fillId="0" borderId="0" xfId="138" applyNumberFormat="1" applyAlignment="1">
      <alignment vertical="center"/>
      <protection/>
    </xf>
    <xf numFmtId="3" fontId="52" fillId="3" borderId="20" xfId="138" applyNumberFormat="1" applyFont="1" applyFill="1" applyBorder="1" applyAlignment="1">
      <alignment vertical="center"/>
      <protection/>
    </xf>
    <xf numFmtId="3" fontId="57" fillId="3" borderId="20" xfId="138" applyNumberFormat="1" applyFont="1" applyFill="1" applyBorder="1" applyAlignment="1">
      <alignment vertical="center"/>
      <protection/>
    </xf>
    <xf numFmtId="49" fontId="58" fillId="0" borderId="20" xfId="138" applyNumberFormat="1" applyFont="1" applyBorder="1" applyAlignment="1">
      <alignment horizontal="center" vertical="center"/>
      <protection/>
    </xf>
    <xf numFmtId="3" fontId="25" fillId="44" borderId="20" xfId="138" applyNumberFormat="1" applyFont="1" applyFill="1" applyBorder="1" applyAlignment="1">
      <alignment vertical="center"/>
      <protection/>
    </xf>
    <xf numFmtId="3" fontId="3" fillId="48" borderId="20" xfId="138" applyNumberFormat="1" applyFont="1" applyFill="1" applyBorder="1" applyAlignment="1">
      <alignment horizontal="center" vertical="center"/>
      <protection/>
    </xf>
    <xf numFmtId="3" fontId="3" fillId="48" borderId="20" xfId="138" applyNumberFormat="1" applyFont="1" applyFill="1" applyBorder="1" applyAlignment="1">
      <alignment vertical="center"/>
      <protection/>
    </xf>
    <xf numFmtId="49" fontId="7" fillId="44" borderId="20" xfId="138" applyNumberFormat="1" applyFont="1" applyFill="1" applyBorder="1" applyAlignment="1">
      <alignment horizontal="center" vertical="center"/>
      <protection/>
    </xf>
    <xf numFmtId="49" fontId="7" fillId="44" borderId="20" xfId="138" applyNumberFormat="1" applyFont="1" applyFill="1" applyBorder="1" applyAlignment="1">
      <alignment horizontal="left" vertical="center"/>
      <protection/>
    </xf>
    <xf numFmtId="3" fontId="28" fillId="48" borderId="20" xfId="138" applyNumberFormat="1" applyFont="1" applyFill="1" applyBorder="1" applyAlignment="1">
      <alignment vertical="center"/>
      <protection/>
    </xf>
    <xf numFmtId="3" fontId="28" fillId="0" borderId="20" xfId="138" applyNumberFormat="1" applyFont="1" applyFill="1" applyBorder="1" applyAlignment="1">
      <alignment vertical="center"/>
      <protection/>
    </xf>
    <xf numFmtId="9" fontId="0" fillId="0" borderId="0" xfId="149" applyFont="1" applyAlignment="1">
      <alignment vertical="center"/>
    </xf>
    <xf numFmtId="49" fontId="7" fillId="44" borderId="23" xfId="138" applyNumberFormat="1" applyFont="1" applyFill="1" applyBorder="1" applyAlignment="1">
      <alignment horizontal="center" vertical="center"/>
      <protection/>
    </xf>
    <xf numFmtId="3" fontId="25" fillId="44" borderId="20" xfId="138" applyNumberFormat="1" applyFont="1" applyFill="1" applyBorder="1" applyAlignment="1">
      <alignment vertical="center"/>
      <protection/>
    </xf>
    <xf numFmtId="49" fontId="4" fillId="0" borderId="20" xfId="138" applyNumberFormat="1" applyFont="1" applyBorder="1" applyAlignment="1">
      <alignment horizontal="center" vertical="center"/>
      <protection/>
    </xf>
    <xf numFmtId="49" fontId="4" fillId="47" borderId="20" xfId="138" applyNumberFormat="1" applyFont="1" applyFill="1" applyBorder="1" applyAlignment="1">
      <alignment horizontal="left" vertical="center"/>
      <protection/>
    </xf>
    <xf numFmtId="49" fontId="5" fillId="47" borderId="20" xfId="138" applyNumberFormat="1" applyFont="1" applyFill="1" applyBorder="1" applyAlignment="1">
      <alignment horizontal="left" vertical="center"/>
      <protection/>
    </xf>
    <xf numFmtId="3" fontId="28" fillId="0" borderId="20" xfId="139" applyNumberFormat="1" applyFont="1" applyFill="1" applyBorder="1" applyAlignment="1">
      <alignment vertical="center"/>
      <protection/>
    </xf>
    <xf numFmtId="49" fontId="20" fillId="0" borderId="0" xfId="138" applyNumberFormat="1" applyFont="1" applyAlignment="1">
      <alignment vertical="center"/>
      <protection/>
    </xf>
    <xf numFmtId="49" fontId="4" fillId="47" borderId="20" xfId="138" applyNumberFormat="1" applyFont="1" applyFill="1" applyBorder="1" applyAlignment="1">
      <alignment horizontal="left" vertical="center"/>
      <protection/>
    </xf>
    <xf numFmtId="3" fontId="28" fillId="0" borderId="20" xfId="139" applyNumberFormat="1" applyFont="1" applyFill="1" applyBorder="1" applyAlignment="1">
      <alignment horizontal="center" vertical="center"/>
      <protection/>
    </xf>
    <xf numFmtId="49" fontId="0" fillId="0" borderId="0" xfId="138" applyNumberFormat="1" applyFill="1">
      <alignment/>
      <protection/>
    </xf>
    <xf numFmtId="49" fontId="20" fillId="0" borderId="0" xfId="138" applyNumberFormat="1" applyFont="1">
      <alignment/>
      <protection/>
    </xf>
    <xf numFmtId="49" fontId="28" fillId="0" borderId="0" xfId="138" applyNumberFormat="1" applyFont="1" applyFill="1" applyBorder="1" applyAlignment="1">
      <alignment horizontal="center" wrapText="1"/>
      <protection/>
    </xf>
    <xf numFmtId="49" fontId="59" fillId="0" borderId="0" xfId="138" applyNumberFormat="1" applyFont="1" applyBorder="1">
      <alignment/>
      <protection/>
    </xf>
    <xf numFmtId="49" fontId="60" fillId="0" borderId="0" xfId="138" applyNumberFormat="1" applyFont="1">
      <alignment/>
      <protection/>
    </xf>
    <xf numFmtId="49" fontId="1" fillId="0" borderId="0" xfId="138" applyNumberFormat="1" applyFont="1">
      <alignment/>
      <protection/>
    </xf>
    <xf numFmtId="9" fontId="1" fillId="0" borderId="0" xfId="149" applyFont="1" applyAlignment="1">
      <alignment/>
    </xf>
    <xf numFmtId="49" fontId="61" fillId="0" borderId="0" xfId="138" applyNumberFormat="1" applyFont="1" applyBorder="1">
      <alignment/>
      <protection/>
    </xf>
    <xf numFmtId="49" fontId="25" fillId="0" borderId="0" xfId="138" applyNumberFormat="1" applyFont="1" applyBorder="1" applyAlignment="1">
      <alignment horizontal="center" wrapText="1"/>
      <protection/>
    </xf>
    <xf numFmtId="49" fontId="25" fillId="0" borderId="0" xfId="138" applyNumberFormat="1" applyFont="1" applyFill="1" applyBorder="1" applyAlignment="1">
      <alignment horizontal="center" wrapText="1"/>
      <protection/>
    </xf>
    <xf numFmtId="49" fontId="62" fillId="0" borderId="0" xfId="138" applyNumberFormat="1" applyFont="1" applyBorder="1">
      <alignment/>
      <protection/>
    </xf>
    <xf numFmtId="49" fontId="63" fillId="0" borderId="0" xfId="138" applyNumberFormat="1" applyFont="1" applyBorder="1" applyAlignment="1">
      <alignment wrapText="1"/>
      <protection/>
    </xf>
    <xf numFmtId="49" fontId="2" fillId="0" borderId="0" xfId="138" applyNumberFormat="1" applyFont="1" applyBorder="1">
      <alignment/>
      <protection/>
    </xf>
    <xf numFmtId="49" fontId="40" fillId="0" borderId="0" xfId="138" applyNumberFormat="1" applyFont="1" applyBorder="1" applyAlignment="1">
      <alignment horizontal="center" wrapText="1"/>
      <protection/>
    </xf>
    <xf numFmtId="49" fontId="40" fillId="0" borderId="0" xfId="138" applyNumberFormat="1" applyFont="1" applyFill="1" applyBorder="1" applyAlignment="1">
      <alignment horizontal="center" wrapText="1"/>
      <protection/>
    </xf>
    <xf numFmtId="49" fontId="64" fillId="0" borderId="0" xfId="138" applyNumberFormat="1" applyFont="1" applyBorder="1">
      <alignment/>
      <protection/>
    </xf>
    <xf numFmtId="49" fontId="28" fillId="0" borderId="0" xfId="138" applyNumberFormat="1" applyFont="1">
      <alignment/>
      <protection/>
    </xf>
    <xf numFmtId="49" fontId="28" fillId="0" borderId="0" xfId="138" applyNumberFormat="1" applyFont="1" applyFill="1">
      <alignment/>
      <protection/>
    </xf>
    <xf numFmtId="49" fontId="28" fillId="47" borderId="0" xfId="138" applyNumberFormat="1" applyFont="1" applyFill="1">
      <alignment/>
      <protection/>
    </xf>
    <xf numFmtId="0" fontId="25" fillId="0" borderId="0" xfId="138" applyFont="1" applyAlignment="1">
      <alignment horizontal="center"/>
      <protection/>
    </xf>
    <xf numFmtId="49" fontId="25" fillId="47" borderId="0" xfId="138" applyNumberFormat="1" applyFont="1" applyFill="1" applyAlignment="1">
      <alignment horizontal="center"/>
      <protection/>
    </xf>
    <xf numFmtId="0" fontId="66" fillId="0" borderId="0" xfId="138" applyFont="1" applyAlignment="1">
      <alignment/>
      <protection/>
    </xf>
    <xf numFmtId="0" fontId="3" fillId="0" borderId="0" xfId="138" applyFont="1" applyAlignment="1">
      <alignment/>
      <protection/>
    </xf>
    <xf numFmtId="49" fontId="31" fillId="0" borderId="0" xfId="138" applyNumberFormat="1" applyFont="1">
      <alignment/>
      <protection/>
    </xf>
    <xf numFmtId="3" fontId="0" fillId="0" borderId="0" xfId="138" applyNumberFormat="1" applyFont="1" applyFill="1">
      <alignment/>
      <protection/>
    </xf>
    <xf numFmtId="49" fontId="3" fillId="0" borderId="0" xfId="138" applyNumberFormat="1" applyFont="1" applyFill="1" applyAlignment="1">
      <alignment wrapText="1"/>
      <protection/>
    </xf>
    <xf numFmtId="49" fontId="0" fillId="0" borderId="0" xfId="138" applyNumberFormat="1" applyFont="1" applyFill="1" applyBorder="1" applyAlignment="1">
      <alignment/>
      <protection/>
    </xf>
    <xf numFmtId="49" fontId="0" fillId="0" borderId="0" xfId="138" applyNumberFormat="1" applyFont="1" applyFill="1" applyBorder="1">
      <alignment/>
      <protection/>
    </xf>
    <xf numFmtId="49" fontId="19" fillId="0" borderId="22" xfId="138" applyNumberFormat="1" applyFont="1" applyFill="1" applyBorder="1" applyAlignment="1">
      <alignment/>
      <protection/>
    </xf>
    <xf numFmtId="49" fontId="5" fillId="0" borderId="22" xfId="138" applyNumberFormat="1" applyFont="1" applyFill="1" applyBorder="1" applyAlignment="1">
      <alignment horizontal="center"/>
      <protection/>
    </xf>
    <xf numFmtId="49" fontId="0" fillId="0" borderId="0" xfId="138" applyNumberFormat="1" applyFill="1" applyBorder="1">
      <alignment/>
      <protection/>
    </xf>
    <xf numFmtId="49" fontId="6" fillId="0" borderId="20" xfId="138" applyNumberFormat="1" applyFont="1" applyFill="1" applyBorder="1" applyAlignment="1">
      <alignment horizontal="center" vertical="center" wrapText="1"/>
      <protection/>
    </xf>
    <xf numFmtId="49" fontId="19" fillId="0" borderId="20" xfId="138" applyNumberFormat="1" applyFont="1" applyFill="1" applyBorder="1" applyAlignment="1">
      <alignment horizontal="center" vertical="center" wrapText="1"/>
      <protection/>
    </xf>
    <xf numFmtId="3" fontId="29" fillId="3" borderId="20" xfId="138" applyNumberFormat="1" applyFont="1" applyFill="1" applyBorder="1" applyAlignment="1">
      <alignment horizontal="center" vertical="center" wrapText="1"/>
      <protection/>
    </xf>
    <xf numFmtId="3" fontId="69" fillId="3" borderId="20" xfId="138" applyNumberFormat="1" applyFont="1" applyFill="1" applyBorder="1" applyAlignment="1">
      <alignment horizontal="center" vertical="center" wrapText="1"/>
      <protection/>
    </xf>
    <xf numFmtId="3" fontId="6" fillId="44" borderId="20" xfId="138" applyNumberFormat="1" applyFont="1" applyFill="1" applyBorder="1" applyAlignment="1">
      <alignment horizontal="center" vertical="center" wrapText="1"/>
      <protection/>
    </xf>
    <xf numFmtId="49" fontId="7" fillId="0" borderId="20" xfId="138" applyNumberFormat="1" applyFont="1" applyFill="1" applyBorder="1" applyAlignment="1">
      <alignment horizontal="center"/>
      <protection/>
    </xf>
    <xf numFmtId="49" fontId="7" fillId="0" borderId="20" xfId="138" applyNumberFormat="1" applyFont="1" applyFill="1" applyBorder="1" applyAlignment="1">
      <alignment horizontal="left"/>
      <protection/>
    </xf>
    <xf numFmtId="3" fontId="5" fillId="44" borderId="20" xfId="138" applyNumberFormat="1" applyFont="1" applyFill="1" applyBorder="1" applyAlignment="1">
      <alignment horizontal="center" vertical="center" wrapText="1"/>
      <protection/>
    </xf>
    <xf numFmtId="3" fontId="5" fillId="0" borderId="20" xfId="138" applyNumberFormat="1" applyFont="1" applyFill="1" applyBorder="1" applyAlignment="1">
      <alignment horizontal="center" vertical="center" wrapText="1"/>
      <protection/>
    </xf>
    <xf numFmtId="9" fontId="0" fillId="0" borderId="0" xfId="149" applyFont="1" applyFill="1" applyAlignment="1">
      <alignment/>
    </xf>
    <xf numFmtId="49" fontId="7" fillId="44" borderId="23" xfId="138" applyNumberFormat="1" applyFont="1" applyFill="1" applyBorder="1" applyAlignment="1">
      <alignment horizontal="center"/>
      <protection/>
    </xf>
    <xf numFmtId="49" fontId="7" fillId="44" borderId="20" xfId="138" applyNumberFormat="1" applyFont="1" applyFill="1" applyBorder="1" applyAlignment="1">
      <alignment horizontal="left"/>
      <protection/>
    </xf>
    <xf numFmtId="49" fontId="4" fillId="0" borderId="23" xfId="138" applyNumberFormat="1" applyFont="1" applyFill="1" applyBorder="1" applyAlignment="1">
      <alignment horizontal="center"/>
      <protection/>
    </xf>
    <xf numFmtId="49" fontId="4" fillId="47" borderId="20" xfId="138" applyNumberFormat="1" applyFont="1" applyFill="1" applyBorder="1" applyAlignment="1">
      <alignment horizontal="left"/>
      <protection/>
    </xf>
    <xf numFmtId="3" fontId="5" fillId="47" borderId="20" xfId="138" applyNumberFormat="1" applyFont="1" applyFill="1" applyBorder="1" applyAlignment="1">
      <alignment horizontal="center" vertical="center" wrapText="1"/>
      <protection/>
    </xf>
    <xf numFmtId="49" fontId="5" fillId="47" borderId="20" xfId="138" applyNumberFormat="1" applyFont="1" applyFill="1" applyBorder="1" applyAlignment="1">
      <alignment horizontal="left"/>
      <protection/>
    </xf>
    <xf numFmtId="49" fontId="6" fillId="0" borderId="19" xfId="138" applyNumberFormat="1" applyFont="1" applyFill="1" applyBorder="1" applyAlignment="1">
      <alignment horizontal="center"/>
      <protection/>
    </xf>
    <xf numFmtId="49" fontId="6" fillId="0" borderId="19" xfId="138" applyNumberFormat="1" applyFont="1" applyFill="1" applyBorder="1" applyAlignment="1">
      <alignment horizontal="left"/>
      <protection/>
    </xf>
    <xf numFmtId="3" fontId="5" fillId="0" borderId="19" xfId="138" applyNumberFormat="1" applyFont="1" applyFill="1" applyBorder="1" applyAlignment="1">
      <alignment horizontal="center" vertical="center" wrapText="1"/>
      <protection/>
    </xf>
    <xf numFmtId="49" fontId="15" fillId="0" borderId="0" xfId="138" applyNumberFormat="1" applyFont="1" applyFill="1" applyBorder="1" applyAlignment="1">
      <alignment vertical="center" wrapText="1"/>
      <protection/>
    </xf>
    <xf numFmtId="49" fontId="70" fillId="0" borderId="0" xfId="138" applyNumberFormat="1" applyFont="1" applyFill="1">
      <alignment/>
      <protection/>
    </xf>
    <xf numFmtId="49" fontId="4" fillId="0" borderId="0" xfId="138" applyNumberFormat="1" applyFont="1" applyFill="1">
      <alignment/>
      <protection/>
    </xf>
    <xf numFmtId="49" fontId="0" fillId="47" borderId="0" xfId="138" applyNumberFormat="1" applyFont="1" applyFill="1">
      <alignment/>
      <protection/>
    </xf>
    <xf numFmtId="49" fontId="3" fillId="47" borderId="0" xfId="138" applyNumberFormat="1" applyFont="1" applyFill="1" applyAlignment="1">
      <alignment horizontal="center"/>
      <protection/>
    </xf>
    <xf numFmtId="49" fontId="22" fillId="0" borderId="0" xfId="138" applyNumberFormat="1" applyFont="1" applyFill="1">
      <alignment/>
      <protection/>
    </xf>
    <xf numFmtId="49" fontId="3" fillId="0" borderId="0" xfId="138" applyNumberFormat="1" applyFont="1" applyFill="1">
      <alignment/>
      <protection/>
    </xf>
    <xf numFmtId="49" fontId="13" fillId="0" borderId="0" xfId="138" applyNumberFormat="1" applyFont="1" applyFill="1" applyAlignment="1">
      <alignment/>
      <protection/>
    </xf>
    <xf numFmtId="49" fontId="13" fillId="0" borderId="0" xfId="138" applyNumberFormat="1" applyFont="1" applyFill="1" applyAlignment="1">
      <alignment wrapText="1"/>
      <protection/>
    </xf>
    <xf numFmtId="49" fontId="13" fillId="0" borderId="0" xfId="138" applyNumberFormat="1" applyFont="1" applyFill="1" applyAlignment="1">
      <alignment horizontal="left" wrapText="1"/>
      <protection/>
    </xf>
    <xf numFmtId="49" fontId="0" fillId="0" borderId="0" xfId="138" applyNumberFormat="1" applyAlignment="1">
      <alignment horizontal="left"/>
      <protection/>
    </xf>
    <xf numFmtId="49" fontId="0" fillId="0" borderId="0" xfId="138" applyNumberFormat="1" applyFont="1" applyBorder="1" applyAlignment="1">
      <alignment horizontal="left"/>
      <protection/>
    </xf>
    <xf numFmtId="49" fontId="13" fillId="0" borderId="20" xfId="138" applyNumberFormat="1" applyFont="1" applyBorder="1" applyAlignment="1">
      <alignment horizontal="center"/>
      <protection/>
    </xf>
    <xf numFmtId="3" fontId="4" fillId="4" borderId="20" xfId="139" applyNumberFormat="1" applyFont="1" applyFill="1" applyBorder="1" applyAlignment="1">
      <alignment horizontal="center" vertical="center"/>
      <protection/>
    </xf>
    <xf numFmtId="3" fontId="32" fillId="47" borderId="20" xfId="138" applyNumberFormat="1" applyFont="1" applyFill="1" applyBorder="1" applyAlignment="1">
      <alignment horizontal="center" vertical="center"/>
      <protection/>
    </xf>
    <xf numFmtId="3" fontId="17" fillId="3" borderId="20" xfId="138" applyNumberFormat="1" applyFont="1" applyFill="1" applyBorder="1" applyAlignment="1">
      <alignment horizontal="center" vertical="center"/>
      <protection/>
    </xf>
    <xf numFmtId="3" fontId="34" fillId="3" borderId="20" xfId="138" applyNumberFormat="1" applyFont="1" applyFill="1" applyBorder="1" applyAlignment="1">
      <alignment horizontal="center" vertical="center"/>
      <protection/>
    </xf>
    <xf numFmtId="3" fontId="7" fillId="44" borderId="20" xfId="138" applyNumberFormat="1" applyFont="1" applyFill="1" applyBorder="1" applyAlignment="1">
      <alignment horizontal="center" vertical="center"/>
      <protection/>
    </xf>
    <xf numFmtId="3" fontId="7" fillId="44" borderId="20" xfId="138" applyNumberFormat="1" applyFont="1" applyFill="1" applyBorder="1" applyAlignment="1">
      <alignment horizontal="center" vertical="center"/>
      <protection/>
    </xf>
    <xf numFmtId="3" fontId="7" fillId="4" borderId="20" xfId="139" applyNumberFormat="1" applyFont="1" applyFill="1" applyBorder="1" applyAlignment="1">
      <alignment horizontal="center" vertical="center"/>
      <protection/>
    </xf>
    <xf numFmtId="49" fontId="7" fillId="0" borderId="20" xfId="138" applyNumberFormat="1" applyFont="1" applyBorder="1" applyAlignment="1">
      <alignment horizontal="center" vertical="center"/>
      <protection/>
    </xf>
    <xf numFmtId="49" fontId="7" fillId="47" borderId="20" xfId="138" applyNumberFormat="1" applyFont="1" applyFill="1" applyBorder="1" applyAlignment="1">
      <alignment horizontal="left" vertical="center"/>
      <protection/>
    </xf>
    <xf numFmtId="3" fontId="4" fillId="47" borderId="20" xfId="138" applyNumberFormat="1" applyFont="1" applyFill="1" applyBorder="1" applyAlignment="1">
      <alignment horizontal="center" vertical="center"/>
      <protection/>
    </xf>
    <xf numFmtId="3" fontId="4" fillId="44" borderId="20" xfId="138" applyNumberFormat="1" applyFont="1" applyFill="1" applyBorder="1" applyAlignment="1">
      <alignment horizontal="center" vertical="center"/>
      <protection/>
    </xf>
    <xf numFmtId="49" fontId="4" fillId="0" borderId="23" xfId="138" applyNumberFormat="1" applyFont="1" applyBorder="1" applyAlignment="1">
      <alignment horizontal="center" vertical="center"/>
      <protection/>
    </xf>
    <xf numFmtId="49" fontId="0" fillId="0" borderId="0" xfId="138" applyNumberFormat="1" applyFont="1" applyAlignment="1">
      <alignment vertical="center"/>
      <protection/>
    </xf>
    <xf numFmtId="3" fontId="4" fillId="0" borderId="20" xfId="138" applyNumberFormat="1" applyFont="1" applyFill="1" applyBorder="1" applyAlignment="1">
      <alignment horizontal="center" vertical="center"/>
      <protection/>
    </xf>
    <xf numFmtId="3" fontId="4" fillId="47" borderId="20" xfId="139" applyNumberFormat="1" applyFont="1" applyFill="1" applyBorder="1" applyAlignment="1">
      <alignment horizontal="center" vertical="center"/>
      <protection/>
    </xf>
    <xf numFmtId="49" fontId="4" fillId="47" borderId="23" xfId="138" applyNumberFormat="1" applyFont="1" applyFill="1" applyBorder="1" applyAlignment="1">
      <alignment horizontal="center" vertical="center"/>
      <protection/>
    </xf>
    <xf numFmtId="9" fontId="20" fillId="0" borderId="0" xfId="149" applyFont="1" applyAlignment="1">
      <alignment vertical="center"/>
    </xf>
    <xf numFmtId="49" fontId="4" fillId="0" borderId="0" xfId="138" applyNumberFormat="1" applyFont="1" applyBorder="1" applyAlignment="1">
      <alignment horizontal="center"/>
      <protection/>
    </xf>
    <xf numFmtId="49" fontId="4" fillId="47" borderId="0" xfId="138" applyNumberFormat="1" applyFont="1" applyFill="1" applyBorder="1" applyAlignment="1">
      <alignment horizontal="left"/>
      <protection/>
    </xf>
    <xf numFmtId="49" fontId="0" fillId="0" borderId="0" xfId="138" applyNumberFormat="1" applyFont="1" applyFill="1" applyBorder="1" applyAlignment="1">
      <alignment horizontal="center"/>
      <protection/>
    </xf>
    <xf numFmtId="3" fontId="4" fillId="47" borderId="19" xfId="139" applyNumberFormat="1" applyFont="1" applyFill="1" applyBorder="1" applyAlignment="1">
      <alignment horizontal="center" vertical="center"/>
      <protection/>
    </xf>
    <xf numFmtId="9" fontId="0" fillId="0" borderId="0" xfId="149" applyFont="1" applyAlignment="1">
      <alignment/>
    </xf>
    <xf numFmtId="49" fontId="28" fillId="0" borderId="0" xfId="138" applyNumberFormat="1" applyFont="1" applyBorder="1" applyAlignment="1">
      <alignment wrapText="1"/>
      <protection/>
    </xf>
    <xf numFmtId="3" fontId="4" fillId="47" borderId="0" xfId="139" applyNumberFormat="1" applyFont="1" applyFill="1" applyBorder="1" applyAlignment="1">
      <alignment horizontal="center" vertical="center"/>
      <protection/>
    </xf>
    <xf numFmtId="49" fontId="28" fillId="0" borderId="0" xfId="138" applyNumberFormat="1" applyFont="1" applyAlignment="1">
      <alignment wrapText="1"/>
      <protection/>
    </xf>
    <xf numFmtId="49" fontId="37" fillId="0" borderId="0" xfId="138" applyNumberFormat="1" applyFont="1">
      <alignment/>
      <protection/>
    </xf>
    <xf numFmtId="49" fontId="37" fillId="0" borderId="0" xfId="138" applyNumberFormat="1" applyFont="1" applyAlignment="1">
      <alignment wrapText="1"/>
      <protection/>
    </xf>
    <xf numFmtId="49" fontId="3" fillId="47" borderId="0" xfId="138" applyNumberFormat="1" applyFont="1" applyFill="1" applyAlignment="1">
      <alignment/>
      <protection/>
    </xf>
    <xf numFmtId="49" fontId="72" fillId="0" borderId="0" xfId="138" applyNumberFormat="1" applyFont="1">
      <alignment/>
      <protection/>
    </xf>
    <xf numFmtId="49" fontId="13" fillId="0" borderId="0" xfId="138" applyNumberFormat="1" applyFont="1" applyBorder="1" applyAlignment="1">
      <alignment wrapText="1"/>
      <protection/>
    </xf>
    <xf numFmtId="49" fontId="0" fillId="0" borderId="0" xfId="140" applyNumberFormat="1" applyFont="1" applyAlignment="1">
      <alignment horizontal="left"/>
      <protection/>
    </xf>
    <xf numFmtId="49" fontId="14" fillId="0" borderId="0" xfId="140" applyNumberFormat="1" applyFont="1" applyAlignment="1">
      <alignment wrapText="1"/>
      <protection/>
    </xf>
    <xf numFmtId="49" fontId="3" fillId="47" borderId="0" xfId="140" applyNumberFormat="1" applyFont="1" applyFill="1" applyBorder="1" applyAlignment="1">
      <alignment horizontal="left"/>
      <protection/>
    </xf>
    <xf numFmtId="49" fontId="0" fillId="47" borderId="0" xfId="140" applyNumberFormat="1" applyFont="1" applyFill="1" applyBorder="1" applyAlignment="1">
      <alignment horizontal="left"/>
      <protection/>
    </xf>
    <xf numFmtId="49" fontId="26" fillId="0" borderId="0" xfId="140" applyNumberFormat="1" applyFont="1">
      <alignment/>
      <protection/>
    </xf>
    <xf numFmtId="49" fontId="0" fillId="47" borderId="0" xfId="140" applyNumberFormat="1" applyFont="1" applyFill="1" applyBorder="1" applyAlignment="1">
      <alignment/>
      <protection/>
    </xf>
    <xf numFmtId="49" fontId="3" fillId="0" borderId="0" xfId="140" applyNumberFormat="1" applyFont="1" applyBorder="1" applyAlignment="1">
      <alignment horizontal="left"/>
      <protection/>
    </xf>
    <xf numFmtId="49" fontId="0" fillId="0" borderId="0" xfId="140" applyNumberFormat="1" applyFont="1" applyBorder="1" applyAlignment="1">
      <alignment horizontal="left"/>
      <protection/>
    </xf>
    <xf numFmtId="49" fontId="0" fillId="0" borderId="0" xfId="140" applyNumberFormat="1" applyFont="1" applyBorder="1" applyAlignment="1">
      <alignment/>
      <protection/>
    </xf>
    <xf numFmtId="49" fontId="18" fillId="0" borderId="22" xfId="140" applyNumberFormat="1" applyFont="1" applyBorder="1" applyAlignment="1">
      <alignment horizontal="left"/>
      <protection/>
    </xf>
    <xf numFmtId="49" fontId="3" fillId="0" borderId="22" xfId="140" applyNumberFormat="1" applyFont="1" applyBorder="1" applyAlignment="1">
      <alignment horizontal="left"/>
      <protection/>
    </xf>
    <xf numFmtId="49" fontId="26" fillId="0" borderId="0" xfId="140" applyNumberFormat="1" applyFont="1" applyFill="1">
      <alignment/>
      <protection/>
    </xf>
    <xf numFmtId="49" fontId="26" fillId="0" borderId="0" xfId="140" applyNumberFormat="1" applyFont="1" applyAlignment="1">
      <alignment vertical="center"/>
      <protection/>
    </xf>
    <xf numFmtId="49" fontId="6" fillId="47" borderId="20" xfId="140" applyNumberFormat="1" applyFont="1" applyFill="1" applyBorder="1" applyAlignment="1">
      <alignment horizontal="left" vertical="center"/>
      <protection/>
    </xf>
    <xf numFmtId="49" fontId="1" fillId="0" borderId="0" xfId="140" applyNumberFormat="1" applyFont="1">
      <alignment/>
      <protection/>
    </xf>
    <xf numFmtId="49" fontId="28" fillId="0" borderId="0" xfId="140" applyNumberFormat="1" applyFont="1" applyBorder="1" applyAlignment="1">
      <alignment/>
      <protection/>
    </xf>
    <xf numFmtId="49" fontId="79" fillId="0" borderId="0" xfId="140" applyNumberFormat="1" applyFont="1">
      <alignment/>
      <protection/>
    </xf>
    <xf numFmtId="49" fontId="25" fillId="0" borderId="0" xfId="140" applyNumberFormat="1" applyFont="1" applyBorder="1" applyAlignment="1">
      <alignment/>
      <protection/>
    </xf>
    <xf numFmtId="49" fontId="5" fillId="0" borderId="0" xfId="140" applyNumberFormat="1" applyFont="1">
      <alignment/>
      <protection/>
    </xf>
    <xf numFmtId="49" fontId="28" fillId="0" borderId="0" xfId="140" applyNumberFormat="1" applyFont="1" applyAlignment="1">
      <alignment horizontal="center"/>
      <protection/>
    </xf>
    <xf numFmtId="49" fontId="28" fillId="0" borderId="0" xfId="140" applyNumberFormat="1" applyFont="1">
      <alignment/>
      <protection/>
    </xf>
    <xf numFmtId="49" fontId="79" fillId="0" borderId="0" xfId="140" applyNumberFormat="1" applyFont="1" applyAlignment="1">
      <alignment horizontal="center"/>
      <protection/>
    </xf>
    <xf numFmtId="49" fontId="13" fillId="0" borderId="0" xfId="140" applyNumberFormat="1" applyFont="1" applyBorder="1" applyAlignment="1">
      <alignment wrapText="1"/>
      <protection/>
    </xf>
    <xf numFmtId="49" fontId="81" fillId="0" borderId="0" xfId="140" applyNumberFormat="1" applyFont="1">
      <alignment/>
      <protection/>
    </xf>
    <xf numFmtId="9" fontId="26" fillId="0" borderId="0" xfId="149" applyFont="1" applyAlignment="1">
      <alignment/>
    </xf>
    <xf numFmtId="3" fontId="0" fillId="47" borderId="0" xfId="140" applyNumberFormat="1" applyFont="1" applyFill="1" applyBorder="1" applyAlignment="1">
      <alignment/>
      <protection/>
    </xf>
    <xf numFmtId="0" fontId="26" fillId="0" borderId="0" xfId="140">
      <alignment/>
      <protection/>
    </xf>
    <xf numFmtId="0" fontId="0" fillId="0" borderId="0" xfId="140" applyFont="1" applyAlignment="1">
      <alignment horizontal="left"/>
      <protection/>
    </xf>
    <xf numFmtId="0" fontId="0" fillId="0" borderId="0" xfId="140" applyFont="1" applyBorder="1" applyAlignment="1">
      <alignment/>
      <protection/>
    </xf>
    <xf numFmtId="0" fontId="0" fillId="0" borderId="0" xfId="140" applyFont="1" applyBorder="1" applyAlignment="1">
      <alignment horizontal="left"/>
      <protection/>
    </xf>
    <xf numFmtId="0" fontId="26" fillId="0" borderId="0" xfId="140" applyFont="1">
      <alignment/>
      <protection/>
    </xf>
    <xf numFmtId="0" fontId="6" fillId="0" borderId="20" xfId="140" applyFont="1" applyBorder="1" applyAlignment="1">
      <alignment horizontal="center" vertical="center"/>
      <protection/>
    </xf>
    <xf numFmtId="0" fontId="6" fillId="47" borderId="20" xfId="140" applyFont="1" applyFill="1" applyBorder="1" applyAlignment="1">
      <alignment horizontal="left" vertical="center"/>
      <protection/>
    </xf>
    <xf numFmtId="9" fontId="26" fillId="0" borderId="0" xfId="149" applyFont="1" applyAlignment="1">
      <alignment vertical="center"/>
    </xf>
    <xf numFmtId="0" fontId="5" fillId="0" borderId="23" xfId="140" applyFont="1" applyBorder="1" applyAlignment="1">
      <alignment horizontal="center" vertical="center"/>
      <protection/>
    </xf>
    <xf numFmtId="0" fontId="26" fillId="0" borderId="0" xfId="140" applyFont="1" applyAlignment="1">
      <alignment vertical="center"/>
      <protection/>
    </xf>
    <xf numFmtId="0" fontId="1" fillId="0" borderId="0" xfId="140" applyFont="1">
      <alignment/>
      <protection/>
    </xf>
    <xf numFmtId="0" fontId="25" fillId="0" borderId="0" xfId="140" applyFont="1" applyBorder="1" applyAlignment="1">
      <alignment horizontal="center" wrapText="1"/>
      <protection/>
    </xf>
    <xf numFmtId="0" fontId="28" fillId="0" borderId="0" xfId="140" applyFont="1" applyBorder="1" applyAlignment="1">
      <alignment wrapText="1"/>
      <protection/>
    </xf>
    <xf numFmtId="0" fontId="25" fillId="0" borderId="0" xfId="140" applyNumberFormat="1" applyFont="1" applyBorder="1" applyAlignment="1">
      <alignment/>
      <protection/>
    </xf>
    <xf numFmtId="0" fontId="79" fillId="0" borderId="0" xfId="140" applyFont="1">
      <alignment/>
      <protection/>
    </xf>
    <xf numFmtId="0" fontId="25" fillId="0" borderId="0" xfId="140" applyNumberFormat="1" applyFont="1" applyBorder="1" applyAlignment="1">
      <alignment horizontal="center"/>
      <protection/>
    </xf>
    <xf numFmtId="0" fontId="5" fillId="0" borderId="0" xfId="140" applyFont="1">
      <alignment/>
      <protection/>
    </xf>
    <xf numFmtId="0" fontId="28" fillId="0" borderId="0" xfId="140" applyFont="1">
      <alignment/>
      <protection/>
    </xf>
    <xf numFmtId="0" fontId="25" fillId="0" borderId="0" xfId="138" applyFont="1" applyAlignment="1">
      <alignment/>
      <protection/>
    </xf>
    <xf numFmtId="49" fontId="19" fillId="0" borderId="0" xfId="140" applyNumberFormat="1" applyFont="1">
      <alignment/>
      <protection/>
    </xf>
    <xf numFmtId="49" fontId="4" fillId="47" borderId="0" xfId="140" applyNumberFormat="1" applyFont="1" applyFill="1" applyBorder="1" applyAlignment="1">
      <alignment horizontal="left"/>
      <protection/>
    </xf>
    <xf numFmtId="49" fontId="4" fillId="0" borderId="0" xfId="140" applyNumberFormat="1" applyFont="1" applyBorder="1" applyAlignment="1">
      <alignment horizontal="left"/>
      <protection/>
    </xf>
    <xf numFmtId="49" fontId="0" fillId="0" borderId="22" xfId="140" applyNumberFormat="1" applyFont="1" applyBorder="1" applyAlignment="1">
      <alignment/>
      <protection/>
    </xf>
    <xf numFmtId="49" fontId="6" fillId="0" borderId="20" xfId="140" applyNumberFormat="1" applyFont="1" applyFill="1" applyBorder="1" applyAlignment="1">
      <alignment horizontal="center" vertical="center" wrapText="1"/>
      <protection/>
    </xf>
    <xf numFmtId="49" fontId="5" fillId="0" borderId="24" xfId="140" applyNumberFormat="1" applyFont="1" applyFill="1" applyBorder="1">
      <alignment/>
      <protection/>
    </xf>
    <xf numFmtId="49" fontId="5" fillId="0" borderId="0" xfId="140" applyNumberFormat="1" applyFont="1" applyFill="1">
      <alignment/>
      <protection/>
    </xf>
    <xf numFmtId="49" fontId="24" fillId="0" borderId="0" xfId="140" applyNumberFormat="1" applyFont="1" applyFill="1">
      <alignment/>
      <protection/>
    </xf>
    <xf numFmtId="49" fontId="6" fillId="0" borderId="25" xfId="140" applyNumberFormat="1" applyFont="1" applyFill="1" applyBorder="1" applyAlignment="1">
      <alignment horizontal="center" vertical="center" wrapText="1"/>
      <protection/>
    </xf>
    <xf numFmtId="49" fontId="19" fillId="0" borderId="20" xfId="140" applyNumberFormat="1" applyFont="1" applyFill="1" applyBorder="1" applyAlignment="1">
      <alignment horizontal="center" vertical="center"/>
      <protection/>
    </xf>
    <xf numFmtId="49" fontId="19" fillId="0" borderId="20" xfId="140" applyNumberFormat="1" applyFont="1" applyBorder="1" applyAlignment="1">
      <alignment horizontal="center" vertical="center"/>
      <protection/>
    </xf>
    <xf numFmtId="49" fontId="5" fillId="0" borderId="0" xfId="140" applyNumberFormat="1" applyFont="1" applyAlignment="1">
      <alignment vertical="center"/>
      <protection/>
    </xf>
    <xf numFmtId="3" fontId="29" fillId="3" borderId="20" xfId="140" applyNumberFormat="1" applyFont="1" applyFill="1" applyBorder="1" applyAlignment="1">
      <alignment horizontal="center" vertical="center"/>
      <protection/>
    </xf>
    <xf numFmtId="3" fontId="69" fillId="3" borderId="20" xfId="140" applyNumberFormat="1" applyFont="1" applyFill="1" applyBorder="1" applyAlignment="1">
      <alignment horizontal="center" vertical="center"/>
      <protection/>
    </xf>
    <xf numFmtId="3" fontId="29" fillId="4" borderId="20" xfId="140" applyNumberFormat="1" applyFont="1" applyFill="1" applyBorder="1" applyAlignment="1">
      <alignment horizontal="center" vertical="center"/>
      <protection/>
    </xf>
    <xf numFmtId="3" fontId="6" fillId="44" borderId="20" xfId="140" applyNumberFormat="1" applyFont="1" applyFill="1" applyBorder="1" applyAlignment="1">
      <alignment horizontal="center" vertical="center"/>
      <protection/>
    </xf>
    <xf numFmtId="49" fontId="6" fillId="0" borderId="20" xfId="140" applyNumberFormat="1" applyFont="1" applyBorder="1" applyAlignment="1">
      <alignment horizontal="center" vertical="center"/>
      <protection/>
    </xf>
    <xf numFmtId="3" fontId="5" fillId="47" borderId="20" xfId="140" applyNumberFormat="1" applyFont="1" applyFill="1" applyBorder="1" applyAlignment="1">
      <alignment horizontal="center" vertical="center"/>
      <protection/>
    </xf>
    <xf numFmtId="49" fontId="6" fillId="0" borderId="23" xfId="140" applyNumberFormat="1" applyFont="1" applyBorder="1" applyAlignment="1">
      <alignment horizontal="center" vertical="center"/>
      <protection/>
    </xf>
    <xf numFmtId="49" fontId="5" fillId="0" borderId="23" xfId="140" applyNumberFormat="1" applyFont="1" applyBorder="1" applyAlignment="1">
      <alignment horizontal="center" vertical="center"/>
      <protection/>
    </xf>
    <xf numFmtId="3" fontId="5" fillId="0" borderId="20" xfId="140" applyNumberFormat="1" applyFont="1" applyBorder="1" applyAlignment="1">
      <alignment horizontal="center" vertical="center"/>
      <protection/>
    </xf>
    <xf numFmtId="49" fontId="87" fillId="0" borderId="0" xfId="140" applyNumberFormat="1" applyFont="1">
      <alignment/>
      <protection/>
    </xf>
    <xf numFmtId="49" fontId="26" fillId="0" borderId="0" xfId="140" applyNumberFormat="1">
      <alignment/>
      <protection/>
    </xf>
    <xf numFmtId="49" fontId="28" fillId="0" borderId="0" xfId="140" applyNumberFormat="1" applyFont="1" applyBorder="1" applyAlignment="1">
      <alignment wrapText="1"/>
      <protection/>
    </xf>
    <xf numFmtId="49" fontId="21" fillId="0" borderId="0" xfId="140" applyNumberFormat="1" applyFont="1">
      <alignment/>
      <protection/>
    </xf>
    <xf numFmtId="49" fontId="31" fillId="0" borderId="0" xfId="140" applyNumberFormat="1" applyFont="1">
      <alignment/>
      <protection/>
    </xf>
    <xf numFmtId="49" fontId="31" fillId="0" borderId="0" xfId="140" applyNumberFormat="1" applyFont="1" applyAlignment="1">
      <alignment horizontal="center"/>
      <protection/>
    </xf>
    <xf numFmtId="0" fontId="4" fillId="0" borderId="0" xfId="140" applyNumberFormat="1" applyFont="1" applyAlignment="1">
      <alignment horizontal="left"/>
      <protection/>
    </xf>
    <xf numFmtId="0" fontId="5" fillId="0" borderId="0" xfId="140" applyFont="1" applyAlignment="1">
      <alignment/>
      <protection/>
    </xf>
    <xf numFmtId="3" fontId="5" fillId="0" borderId="0" xfId="140" applyNumberFormat="1" applyFont="1">
      <alignment/>
      <protection/>
    </xf>
    <xf numFmtId="0" fontId="7" fillId="0" borderId="0" xfId="140" applyFont="1" applyBorder="1" applyAlignment="1">
      <alignment/>
      <protection/>
    </xf>
    <xf numFmtId="0" fontId="26" fillId="0" borderId="24" xfId="140" applyFont="1" applyBorder="1">
      <alignment/>
      <protection/>
    </xf>
    <xf numFmtId="0" fontId="26" fillId="0" borderId="0" xfId="140" applyFont="1" applyBorder="1">
      <alignment/>
      <protection/>
    </xf>
    <xf numFmtId="0" fontId="12" fillId="0" borderId="20" xfId="140" applyFont="1" applyBorder="1" applyAlignment="1">
      <alignment horizontal="center" vertical="center" wrapText="1"/>
      <protection/>
    </xf>
    <xf numFmtId="0" fontId="19" fillId="0" borderId="23" xfId="140" applyFont="1" applyFill="1" applyBorder="1" applyAlignment="1">
      <alignment horizontal="center" vertical="center"/>
      <protection/>
    </xf>
    <xf numFmtId="0" fontId="19" fillId="0" borderId="20" xfId="140" applyFont="1" applyFill="1" applyBorder="1" applyAlignment="1">
      <alignment horizontal="center" vertical="center"/>
      <protection/>
    </xf>
    <xf numFmtId="0" fontId="19" fillId="0" borderId="20" xfId="140" applyFont="1" applyBorder="1" applyAlignment="1">
      <alignment horizontal="center" vertical="center"/>
      <protection/>
    </xf>
    <xf numFmtId="3" fontId="20" fillId="3" borderId="20" xfId="140" applyNumberFormat="1" applyFont="1" applyFill="1" applyBorder="1" applyAlignment="1">
      <alignment horizontal="center" vertical="center"/>
      <protection/>
    </xf>
    <xf numFmtId="3" fontId="35" fillId="3" borderId="20" xfId="140" applyNumberFormat="1" applyFont="1" applyFill="1" applyBorder="1" applyAlignment="1">
      <alignment horizontal="center" vertical="center"/>
      <protection/>
    </xf>
    <xf numFmtId="3" fontId="3" fillId="44" borderId="23" xfId="140" applyNumberFormat="1" applyFont="1" applyFill="1" applyBorder="1" applyAlignment="1">
      <alignment horizontal="center" vertical="center"/>
      <protection/>
    </xf>
    <xf numFmtId="3" fontId="0" fillId="48" borderId="23" xfId="140" applyNumberFormat="1" applyFont="1" applyFill="1" applyBorder="1" applyAlignment="1">
      <alignment horizontal="center" vertical="center"/>
      <protection/>
    </xf>
    <xf numFmtId="3" fontId="0" fillId="0" borderId="20" xfId="140" applyNumberFormat="1" applyFont="1" applyBorder="1" applyAlignment="1">
      <alignment horizontal="center" vertical="center"/>
      <protection/>
    </xf>
    <xf numFmtId="3" fontId="0" fillId="0" borderId="26" xfId="140" applyNumberFormat="1" applyFont="1" applyBorder="1" applyAlignment="1">
      <alignment horizontal="center" vertical="center"/>
      <protection/>
    </xf>
    <xf numFmtId="0" fontId="6" fillId="0" borderId="23" xfId="140" applyFont="1" applyBorder="1" applyAlignment="1">
      <alignment horizontal="center" vertical="center"/>
      <protection/>
    </xf>
    <xf numFmtId="3" fontId="0" fillId="44" borderId="23" xfId="140" applyNumberFormat="1" applyFont="1" applyFill="1" applyBorder="1" applyAlignment="1">
      <alignment horizontal="center" vertical="center"/>
      <protection/>
    </xf>
    <xf numFmtId="3" fontId="0" fillId="47" borderId="20" xfId="140" applyNumberFormat="1" applyFont="1" applyFill="1" applyBorder="1" applyAlignment="1">
      <alignment horizontal="center" vertical="center"/>
      <protection/>
    </xf>
    <xf numFmtId="3" fontId="0" fillId="47" borderId="26" xfId="140" applyNumberFormat="1" applyFont="1" applyFill="1" applyBorder="1" applyAlignment="1">
      <alignment horizontal="center" vertical="center"/>
      <protection/>
    </xf>
    <xf numFmtId="0" fontId="28" fillId="0" borderId="0" xfId="140" applyNumberFormat="1" applyFont="1" applyBorder="1" applyAlignment="1">
      <alignment/>
      <protection/>
    </xf>
    <xf numFmtId="0" fontId="88" fillId="0" borderId="0" xfId="140" applyFont="1">
      <alignment/>
      <protection/>
    </xf>
    <xf numFmtId="0" fontId="16" fillId="0" borderId="0" xfId="140" applyFont="1">
      <alignment/>
      <protection/>
    </xf>
    <xf numFmtId="0" fontId="27" fillId="0" borderId="0" xfId="140" applyFont="1">
      <alignment/>
      <protection/>
    </xf>
    <xf numFmtId="0" fontId="13" fillId="0" borderId="0" xfId="140" applyFont="1">
      <alignment/>
      <protection/>
    </xf>
    <xf numFmtId="49" fontId="13" fillId="0" borderId="0" xfId="140" applyNumberFormat="1" applyFont="1">
      <alignment/>
      <protection/>
    </xf>
    <xf numFmtId="0" fontId="81" fillId="0" borderId="0" xfId="140" applyFont="1">
      <alignment/>
      <protection/>
    </xf>
    <xf numFmtId="49" fontId="18" fillId="0" borderId="0" xfId="140" applyNumberFormat="1" applyFont="1" applyBorder="1" applyAlignment="1">
      <alignment/>
      <protection/>
    </xf>
    <xf numFmtId="49" fontId="26" fillId="0" borderId="0" xfId="140" applyNumberFormat="1" applyFont="1" applyAlignment="1">
      <alignment horizontal="center"/>
      <protection/>
    </xf>
    <xf numFmtId="3" fontId="19" fillId="47" borderId="22" xfId="140" applyNumberFormat="1" applyFont="1" applyFill="1" applyBorder="1" applyAlignment="1">
      <alignment horizontal="center"/>
      <protection/>
    </xf>
    <xf numFmtId="49" fontId="5" fillId="0" borderId="22" xfId="140" applyNumberFormat="1" applyFont="1" applyBorder="1" applyAlignment="1">
      <alignment/>
      <protection/>
    </xf>
    <xf numFmtId="49" fontId="26" fillId="0" borderId="0" xfId="140" applyNumberFormat="1" applyFill="1">
      <alignment/>
      <protection/>
    </xf>
    <xf numFmtId="49" fontId="26" fillId="0" borderId="0" xfId="140" applyNumberFormat="1" applyFill="1" applyAlignment="1">
      <alignment vertical="center" wrapText="1"/>
      <protection/>
    </xf>
    <xf numFmtId="49" fontId="26" fillId="0" borderId="0" xfId="140" applyNumberFormat="1" applyAlignment="1">
      <alignment vertical="center"/>
      <protection/>
    </xf>
    <xf numFmtId="3" fontId="5" fillId="44" borderId="20" xfId="140" applyNumberFormat="1" applyFont="1" applyFill="1" applyBorder="1" applyAlignment="1">
      <alignment horizontal="center" vertical="center"/>
      <protection/>
    </xf>
    <xf numFmtId="3" fontId="26" fillId="0" borderId="20" xfId="140" applyNumberFormat="1" applyFont="1" applyBorder="1" applyAlignment="1">
      <alignment horizontal="center" vertical="center"/>
      <protection/>
    </xf>
    <xf numFmtId="0" fontId="5" fillId="0" borderId="20" xfId="140" applyFont="1" applyBorder="1" applyAlignment="1">
      <alignment horizontal="center" vertical="center"/>
      <protection/>
    </xf>
    <xf numFmtId="3" fontId="5" fillId="0" borderId="20" xfId="140" applyNumberFormat="1" applyFont="1" applyFill="1" applyBorder="1" applyAlignment="1">
      <alignment horizontal="center" vertical="center"/>
      <protection/>
    </xf>
    <xf numFmtId="3" fontId="26" fillId="0" borderId="20" xfId="140" applyNumberFormat="1" applyFont="1" applyFill="1" applyBorder="1" applyAlignment="1">
      <alignment horizontal="center" vertical="center"/>
      <protection/>
    </xf>
    <xf numFmtId="49" fontId="26" fillId="0" borderId="0" xfId="140" applyNumberFormat="1" applyAlignment="1">
      <alignment horizontal="center"/>
      <protection/>
    </xf>
    <xf numFmtId="49" fontId="72" fillId="0" borderId="0" xfId="140" applyNumberFormat="1" applyFont="1" applyAlignment="1">
      <alignment horizontal="left"/>
      <protection/>
    </xf>
    <xf numFmtId="49" fontId="31" fillId="0" borderId="0" xfId="140" applyNumberFormat="1" applyFont="1" applyAlignment="1">
      <alignment/>
      <protection/>
    </xf>
    <xf numFmtId="49" fontId="3" fillId="47" borderId="0" xfId="140" applyNumberFormat="1" applyFont="1" applyFill="1" applyBorder="1" applyAlignment="1">
      <alignment/>
      <protection/>
    </xf>
    <xf numFmtId="49" fontId="3" fillId="0" borderId="0" xfId="140" applyNumberFormat="1" applyFont="1" applyAlignment="1">
      <alignment/>
      <protection/>
    </xf>
    <xf numFmtId="49" fontId="3" fillId="0" borderId="0" xfId="140" applyNumberFormat="1" applyFont="1" applyBorder="1" applyAlignment="1">
      <alignment/>
      <protection/>
    </xf>
    <xf numFmtId="49" fontId="6" fillId="0" borderId="22" xfId="140" applyNumberFormat="1" applyFont="1" applyBorder="1" applyAlignment="1">
      <alignment/>
      <protection/>
    </xf>
    <xf numFmtId="3" fontId="19" fillId="0" borderId="20" xfId="140" applyNumberFormat="1" applyFont="1" applyBorder="1" applyAlignment="1">
      <alignment horizontal="center" vertical="center"/>
      <protection/>
    </xf>
    <xf numFmtId="49" fontId="26" fillId="47" borderId="0" xfId="140" applyNumberFormat="1" applyFont="1" applyFill="1" applyAlignment="1">
      <alignment vertical="center"/>
      <protection/>
    </xf>
    <xf numFmtId="3" fontId="26" fillId="47" borderId="20" xfId="140" applyNumberFormat="1" applyFont="1" applyFill="1" applyBorder="1" applyAlignment="1">
      <alignment horizontal="center" vertical="center"/>
      <protection/>
    </xf>
    <xf numFmtId="3" fontId="91" fillId="0" borderId="20" xfId="140" applyNumberFormat="1" applyFont="1" applyBorder="1" applyAlignment="1">
      <alignment horizontal="center" vertical="center"/>
      <protection/>
    </xf>
    <xf numFmtId="0" fontId="5" fillId="0" borderId="19" xfId="140" applyFont="1" applyFill="1" applyBorder="1" applyAlignment="1">
      <alignment horizontal="center" vertical="center"/>
      <protection/>
    </xf>
    <xf numFmtId="49" fontId="6" fillId="0" borderId="19" xfId="138" applyNumberFormat="1" applyFont="1" applyFill="1" applyBorder="1" applyAlignment="1">
      <alignment horizontal="left" vertical="center"/>
      <protection/>
    </xf>
    <xf numFmtId="3" fontId="5" fillId="0" borderId="19" xfId="140" applyNumberFormat="1" applyFont="1" applyFill="1" applyBorder="1" applyAlignment="1">
      <alignment horizontal="center" vertical="center"/>
      <protection/>
    </xf>
    <xf numFmtId="3" fontId="19" fillId="0" borderId="19" xfId="140" applyNumberFormat="1" applyFont="1" applyFill="1" applyBorder="1" applyAlignment="1">
      <alignment horizontal="center" vertical="center"/>
      <protection/>
    </xf>
    <xf numFmtId="3" fontId="26" fillId="0" borderId="19" xfId="140" applyNumberFormat="1" applyFont="1" applyFill="1" applyBorder="1" applyAlignment="1">
      <alignment vertical="center"/>
      <protection/>
    </xf>
    <xf numFmtId="3" fontId="92" fillId="0" borderId="19" xfId="140" applyNumberFormat="1" applyFont="1" applyFill="1" applyBorder="1" applyAlignment="1">
      <alignment vertical="center"/>
      <protection/>
    </xf>
    <xf numFmtId="49" fontId="31" fillId="0" borderId="0" xfId="140" applyNumberFormat="1" applyFont="1" applyBorder="1" applyAlignment="1">
      <alignment/>
      <protection/>
    </xf>
    <xf numFmtId="49" fontId="28" fillId="0" borderId="0" xfId="140" applyNumberFormat="1" applyFont="1" applyBorder="1" applyAlignment="1">
      <alignment horizontal="center"/>
      <protection/>
    </xf>
    <xf numFmtId="49" fontId="28" fillId="0" borderId="0" xfId="140" applyNumberFormat="1" applyFont="1" applyAlignment="1">
      <alignment/>
      <protection/>
    </xf>
    <xf numFmtId="0" fontId="5" fillId="47" borderId="0" xfId="140" applyFont="1" applyFill="1" applyBorder="1" applyAlignment="1">
      <alignment/>
      <protection/>
    </xf>
    <xf numFmtId="49" fontId="93" fillId="0" borderId="0" xfId="140" applyNumberFormat="1" applyFont="1">
      <alignment/>
      <protection/>
    </xf>
    <xf numFmtId="49" fontId="94" fillId="0" borderId="0" xfId="140" applyNumberFormat="1" applyFont="1">
      <alignment/>
      <protection/>
    </xf>
    <xf numFmtId="49" fontId="95" fillId="0" borderId="0" xfId="140" applyNumberFormat="1" applyFont="1" applyAlignment="1">
      <alignment horizontal="center"/>
      <protection/>
    </xf>
    <xf numFmtId="49" fontId="25" fillId="47" borderId="0" xfId="138" applyNumberFormat="1" applyFont="1" applyFill="1" applyAlignment="1">
      <alignment/>
      <protection/>
    </xf>
    <xf numFmtId="49" fontId="80" fillId="0" borderId="0" xfId="140" applyNumberFormat="1" applyFont="1">
      <alignment/>
      <protection/>
    </xf>
    <xf numFmtId="49" fontId="31" fillId="0" borderId="0" xfId="140" applyNumberFormat="1" applyFont="1" applyBorder="1" applyAlignment="1">
      <alignment wrapText="1"/>
      <protection/>
    </xf>
    <xf numFmtId="49" fontId="83" fillId="0" borderId="0" xfId="140" applyNumberFormat="1" applyFont="1">
      <alignment/>
      <protection/>
    </xf>
    <xf numFmtId="49" fontId="78" fillId="0" borderId="0" xfId="140" applyNumberFormat="1" applyFont="1">
      <alignment/>
      <protection/>
    </xf>
    <xf numFmtId="49" fontId="14" fillId="0" borderId="0" xfId="140" applyNumberFormat="1" applyFont="1" applyFill="1" applyAlignment="1">
      <alignment wrapText="1"/>
      <protection/>
    </xf>
    <xf numFmtId="49" fontId="0" fillId="0" borderId="0" xfId="140" applyNumberFormat="1" applyFont="1" applyFill="1" applyBorder="1" applyAlignment="1">
      <alignment/>
      <protection/>
    </xf>
    <xf numFmtId="49" fontId="3" fillId="0" borderId="0" xfId="140" applyNumberFormat="1" applyFont="1" applyFill="1" applyBorder="1" applyAlignment="1">
      <alignment/>
      <protection/>
    </xf>
    <xf numFmtId="49" fontId="96" fillId="0" borderId="0" xfId="140" applyNumberFormat="1" applyFont="1" applyFill="1">
      <alignment/>
      <protection/>
    </xf>
    <xf numFmtId="49" fontId="26" fillId="0" borderId="0" xfId="140" applyNumberFormat="1" applyFont="1" applyFill="1" applyAlignment="1">
      <alignment horizontal="center"/>
      <protection/>
    </xf>
    <xf numFmtId="49" fontId="19" fillId="0" borderId="0" xfId="140" applyNumberFormat="1" applyFont="1" applyFill="1" applyBorder="1" applyAlignment="1">
      <alignment/>
      <protection/>
    </xf>
    <xf numFmtId="49" fontId="6" fillId="0" borderId="0" xfId="140" applyNumberFormat="1" applyFont="1" applyFill="1" applyBorder="1" applyAlignment="1">
      <alignment/>
      <protection/>
    </xf>
    <xf numFmtId="49" fontId="82" fillId="0" borderId="0" xfId="140" applyNumberFormat="1" applyFont="1" applyFill="1">
      <alignment/>
      <protection/>
    </xf>
    <xf numFmtId="49" fontId="82" fillId="0" borderId="0" xfId="140" applyNumberFormat="1" applyFont="1" applyFill="1" applyAlignment="1">
      <alignment/>
      <protection/>
    </xf>
    <xf numFmtId="49" fontId="19" fillId="0" borderId="27" xfId="140" applyNumberFormat="1" applyFont="1" applyFill="1" applyBorder="1" applyAlignment="1">
      <alignment horizontal="center" vertical="center"/>
      <protection/>
    </xf>
    <xf numFmtId="3" fontId="6" fillId="44" borderId="27" xfId="140" applyNumberFormat="1" applyFont="1" applyFill="1" applyBorder="1" applyAlignment="1">
      <alignment horizontal="center" vertical="center"/>
      <protection/>
    </xf>
    <xf numFmtId="3" fontId="6" fillId="44" borderId="23" xfId="140" applyNumberFormat="1" applyFont="1" applyFill="1" applyBorder="1" applyAlignment="1">
      <alignment horizontal="center" vertical="center"/>
      <protection/>
    </xf>
    <xf numFmtId="49" fontId="3" fillId="0" borderId="0" xfId="140" applyNumberFormat="1" applyFont="1" applyAlignment="1">
      <alignment horizontal="center"/>
      <protection/>
    </xf>
    <xf numFmtId="49" fontId="25" fillId="0" borderId="0" xfId="140" applyNumberFormat="1" applyFont="1">
      <alignment/>
      <protection/>
    </xf>
    <xf numFmtId="49" fontId="3" fillId="0" borderId="0" xfId="140" applyNumberFormat="1" applyFont="1">
      <alignment/>
      <protection/>
    </xf>
    <xf numFmtId="49" fontId="28" fillId="0" borderId="0" xfId="140" applyNumberFormat="1" applyFont="1">
      <alignment/>
      <protection/>
    </xf>
    <xf numFmtId="3" fontId="3" fillId="47" borderId="0" xfId="140" applyNumberFormat="1" applyFont="1" applyFill="1" applyBorder="1" applyAlignment="1">
      <alignment/>
      <protection/>
    </xf>
    <xf numFmtId="0" fontId="3" fillId="0" borderId="0" xfId="140" applyFont="1">
      <alignment/>
      <protection/>
    </xf>
    <xf numFmtId="0" fontId="4" fillId="0" borderId="0" xfId="140" applyFont="1" applyBorder="1" applyAlignment="1">
      <alignment horizontal="left"/>
      <protection/>
    </xf>
    <xf numFmtId="3" fontId="0" fillId="0" borderId="0" xfId="140" applyNumberFormat="1" applyFont="1" applyAlignment="1">
      <alignment horizontal="left"/>
      <protection/>
    </xf>
    <xf numFmtId="0" fontId="13" fillId="0" borderId="0" xfId="140" applyFont="1" applyBorder="1" applyAlignment="1">
      <alignment/>
      <protection/>
    </xf>
    <xf numFmtId="0" fontId="7" fillId="0" borderId="20" xfId="140" applyFont="1" applyFill="1" applyBorder="1" applyAlignment="1">
      <alignment horizontal="center" vertical="center" wrapText="1"/>
      <protection/>
    </xf>
    <xf numFmtId="0" fontId="3" fillId="0" borderId="0" xfId="140" applyFont="1" applyFill="1" applyBorder="1">
      <alignment/>
      <protection/>
    </xf>
    <xf numFmtId="0" fontId="3" fillId="0" borderId="0" xfId="140" applyFont="1" applyFill="1">
      <alignment/>
      <protection/>
    </xf>
    <xf numFmtId="3" fontId="18" fillId="0" borderId="20" xfId="140" applyNumberFormat="1" applyFont="1" applyBorder="1" applyAlignment="1">
      <alignment horizontal="center" vertical="center"/>
      <protection/>
    </xf>
    <xf numFmtId="0" fontId="0" fillId="0" borderId="0" xfId="140" applyFont="1" applyAlignment="1">
      <alignment horizontal="center" vertical="center"/>
      <protection/>
    </xf>
    <xf numFmtId="3" fontId="4" fillId="44" borderId="20" xfId="140" applyNumberFormat="1" applyFont="1" applyFill="1" applyBorder="1" applyAlignment="1">
      <alignment horizontal="center" vertical="center"/>
      <protection/>
    </xf>
    <xf numFmtId="0" fontId="3" fillId="0" borderId="0" xfId="140" applyFont="1" applyAlignment="1">
      <alignment vertical="center"/>
      <protection/>
    </xf>
    <xf numFmtId="9" fontId="3" fillId="0" borderId="0" xfId="149" applyFont="1" applyAlignment="1">
      <alignment vertical="center"/>
    </xf>
    <xf numFmtId="0" fontId="3" fillId="0" borderId="0" xfId="140" applyFont="1" applyAlignment="1">
      <alignment horizontal="center"/>
      <protection/>
    </xf>
    <xf numFmtId="0" fontId="25" fillId="0" borderId="0" xfId="140" applyFont="1">
      <alignment/>
      <protection/>
    </xf>
    <xf numFmtId="0" fontId="72" fillId="0" borderId="0" xfId="140" applyFont="1" applyAlignment="1">
      <alignment horizontal="center"/>
      <protection/>
    </xf>
    <xf numFmtId="49" fontId="52" fillId="0" borderId="0" xfId="140" applyNumberFormat="1" applyFont="1">
      <alignment/>
      <protection/>
    </xf>
    <xf numFmtId="49" fontId="97" fillId="0" borderId="0" xfId="140" applyNumberFormat="1" applyFont="1" applyBorder="1" applyAlignment="1">
      <alignment wrapText="1"/>
      <protection/>
    </xf>
    <xf numFmtId="0" fontId="31" fillId="0" borderId="0" xfId="140" applyFont="1">
      <alignment/>
      <protection/>
    </xf>
    <xf numFmtId="49" fontId="0" fillId="47" borderId="28" xfId="0" applyNumberFormat="1" applyFont="1" applyFill="1" applyBorder="1" applyAlignment="1">
      <alignment/>
    </xf>
    <xf numFmtId="49" fontId="0" fillId="47" borderId="28" xfId="0" applyNumberFormat="1" applyFont="1" applyFill="1" applyBorder="1" applyAlignment="1">
      <alignment/>
    </xf>
    <xf numFmtId="49" fontId="1" fillId="47" borderId="28" xfId="0" applyNumberFormat="1" applyFont="1" applyFill="1" applyBorder="1" applyAlignment="1">
      <alignment/>
    </xf>
    <xf numFmtId="49" fontId="2" fillId="47" borderId="28" xfId="0" applyNumberFormat="1" applyFont="1" applyFill="1" applyBorder="1" applyAlignment="1">
      <alignment/>
    </xf>
    <xf numFmtId="3" fontId="4" fillId="47" borderId="25" xfId="136" applyNumberFormat="1" applyFont="1" applyFill="1" applyBorder="1" applyAlignment="1" applyProtection="1">
      <alignment horizontal="center" vertical="center"/>
      <protection/>
    </xf>
    <xf numFmtId="49" fontId="0" fillId="47" borderId="29" xfId="0" applyNumberFormat="1" applyFont="1" applyFill="1" applyBorder="1" applyAlignment="1">
      <alignment/>
    </xf>
    <xf numFmtId="49" fontId="0" fillId="47" borderId="30" xfId="0" applyNumberFormat="1" applyFont="1" applyFill="1" applyBorder="1" applyAlignment="1">
      <alignment/>
    </xf>
    <xf numFmtId="3" fontId="4" fillId="47" borderId="28" xfId="136" applyNumberFormat="1" applyFont="1" applyFill="1" applyBorder="1" applyAlignment="1" applyProtection="1">
      <alignment horizontal="center" vertical="center"/>
      <protection/>
    </xf>
    <xf numFmtId="49" fontId="0" fillId="47" borderId="31" xfId="0" applyNumberFormat="1" applyFont="1" applyFill="1" applyBorder="1" applyAlignment="1">
      <alignment/>
    </xf>
    <xf numFmtId="49" fontId="0" fillId="47" borderId="31" xfId="0" applyNumberFormat="1" applyFont="1" applyFill="1" applyBorder="1" applyAlignment="1">
      <alignment/>
    </xf>
    <xf numFmtId="49" fontId="0" fillId="47" borderId="32" xfId="0" applyNumberFormat="1" applyFont="1" applyFill="1" applyBorder="1" applyAlignment="1">
      <alignment/>
    </xf>
    <xf numFmtId="3" fontId="4" fillId="47" borderId="29" xfId="136" applyNumberFormat="1" applyFont="1" applyFill="1" applyBorder="1" applyAlignment="1" applyProtection="1">
      <alignment horizontal="center" vertical="center"/>
      <protection/>
    </xf>
    <xf numFmtId="49" fontId="0" fillId="47" borderId="33" xfId="0" applyNumberFormat="1" applyFont="1" applyFill="1" applyBorder="1" applyAlignment="1">
      <alignment/>
    </xf>
    <xf numFmtId="49" fontId="28" fillId="47" borderId="20" xfId="0" applyNumberFormat="1" applyFont="1" applyFill="1" applyBorder="1" applyAlignment="1">
      <alignment/>
    </xf>
    <xf numFmtId="3" fontId="28" fillId="47" borderId="20" xfId="136" applyNumberFormat="1" applyFont="1" applyFill="1" applyBorder="1" applyAlignment="1" applyProtection="1">
      <alignment horizontal="center" vertical="center"/>
      <protection/>
    </xf>
    <xf numFmtId="49" fontId="31" fillId="47" borderId="20" xfId="0" applyNumberFormat="1" applyFont="1" applyFill="1" applyBorder="1" applyAlignment="1">
      <alignment/>
    </xf>
    <xf numFmtId="3" fontId="31" fillId="47" borderId="20" xfId="136" applyNumberFormat="1" applyFont="1" applyFill="1" applyBorder="1" applyAlignment="1" applyProtection="1">
      <alignment horizontal="center" vertical="center"/>
      <protection/>
    </xf>
    <xf numFmtId="49" fontId="28" fillId="47" borderId="20" xfId="0" applyNumberFormat="1" applyFont="1" applyFill="1" applyBorder="1" applyAlignment="1">
      <alignment/>
    </xf>
    <xf numFmtId="49" fontId="52" fillId="47" borderId="20" xfId="0" applyNumberFormat="1" applyFont="1" applyFill="1" applyBorder="1" applyAlignment="1">
      <alignment/>
    </xf>
    <xf numFmtId="3" fontId="52" fillId="47" borderId="20" xfId="136" applyNumberFormat="1" applyFont="1" applyFill="1" applyBorder="1" applyAlignment="1" applyProtection="1">
      <alignment horizontal="center" vertical="center"/>
      <protection/>
    </xf>
    <xf numFmtId="10" fontId="28" fillId="0" borderId="20" xfId="132" applyNumberFormat="1" applyFont="1" applyFill="1" applyBorder="1" applyAlignment="1">
      <alignment horizontal="center" vertical="center"/>
      <protection/>
    </xf>
    <xf numFmtId="10" fontId="52" fillId="0" borderId="20" xfId="132" applyNumberFormat="1" applyFont="1" applyFill="1" applyBorder="1" applyAlignment="1">
      <alignment horizontal="center" vertical="center"/>
      <protection/>
    </xf>
    <xf numFmtId="49" fontId="0" fillId="47" borderId="20" xfId="0" applyNumberFormat="1" applyFill="1" applyBorder="1" applyAlignment="1">
      <alignment/>
    </xf>
    <xf numFmtId="49" fontId="20" fillId="47" borderId="20" xfId="0" applyNumberFormat="1" applyFont="1" applyFill="1" applyBorder="1" applyAlignment="1">
      <alignment/>
    </xf>
    <xf numFmtId="49" fontId="25" fillId="47" borderId="34" xfId="0" applyNumberFormat="1" applyFont="1" applyFill="1" applyBorder="1" applyAlignment="1">
      <alignment/>
    </xf>
    <xf numFmtId="49" fontId="25" fillId="47" borderId="32" xfId="0" applyNumberFormat="1" applyFont="1" applyFill="1" applyBorder="1" applyAlignment="1">
      <alignment/>
    </xf>
    <xf numFmtId="49" fontId="57" fillId="47" borderId="20" xfId="0" applyNumberFormat="1" applyFont="1" applyFill="1" applyBorder="1" applyAlignment="1">
      <alignment/>
    </xf>
    <xf numFmtId="10" fontId="57" fillId="0" borderId="20" xfId="132" applyNumberFormat="1" applyFont="1" applyFill="1" applyBorder="1" applyAlignment="1">
      <alignment horizontal="center" vertical="center"/>
      <protection/>
    </xf>
    <xf numFmtId="3" fontId="57" fillId="47" borderId="20" xfId="136" applyNumberFormat="1" applyFont="1" applyFill="1" applyBorder="1" applyAlignment="1" applyProtection="1">
      <alignment horizontal="center" vertical="center"/>
      <protection/>
    </xf>
    <xf numFmtId="49" fontId="100" fillId="47" borderId="20" xfId="0" applyNumberFormat="1" applyFont="1" applyFill="1" applyBorder="1" applyAlignment="1">
      <alignment/>
    </xf>
    <xf numFmtId="49" fontId="57" fillId="47" borderId="35" xfId="0" applyNumberFormat="1" applyFont="1" applyFill="1" applyBorder="1" applyAlignment="1">
      <alignment/>
    </xf>
    <xf numFmtId="3" fontId="57" fillId="47" borderId="19" xfId="136" applyNumberFormat="1" applyFont="1" applyFill="1" applyBorder="1" applyAlignment="1" applyProtection="1">
      <alignment horizontal="center" vertical="center"/>
      <protection/>
    </xf>
    <xf numFmtId="10" fontId="57" fillId="0" borderId="36" xfId="132" applyNumberFormat="1" applyFont="1" applyFill="1" applyBorder="1" applyAlignment="1">
      <alignment horizontal="center" vertical="center"/>
      <protection/>
    </xf>
    <xf numFmtId="49" fontId="0" fillId="47" borderId="27" xfId="0" applyNumberFormat="1" applyFont="1" applyFill="1" applyBorder="1" applyAlignment="1">
      <alignment/>
    </xf>
    <xf numFmtId="3" fontId="4" fillId="47" borderId="22" xfId="136" applyNumberFormat="1" applyFont="1" applyFill="1" applyBorder="1" applyAlignment="1" applyProtection="1">
      <alignment horizontal="center" vertical="center"/>
      <protection/>
    </xf>
    <xf numFmtId="3" fontId="4" fillId="47" borderId="37" xfId="136" applyNumberFormat="1" applyFont="1" applyFill="1" applyBorder="1" applyAlignment="1" applyProtection="1">
      <alignment horizontal="center" vertical="center"/>
      <protection/>
    </xf>
    <xf numFmtId="49" fontId="35" fillId="47" borderId="20" xfId="0" applyNumberFormat="1" applyFont="1" applyFill="1" applyBorder="1" applyAlignment="1">
      <alignment/>
    </xf>
    <xf numFmtId="10" fontId="7" fillId="0" borderId="38" xfId="132" applyNumberFormat="1" applyFont="1" applyFill="1" applyBorder="1" applyAlignment="1">
      <alignment horizontal="right" vertical="center"/>
      <protection/>
    </xf>
    <xf numFmtId="49" fontId="4" fillId="0" borderId="0" xfId="0" applyNumberFormat="1" applyFont="1" applyFill="1" applyBorder="1" applyAlignment="1">
      <alignment/>
    </xf>
    <xf numFmtId="49" fontId="101" fillId="0" borderId="0" xfId="0" applyNumberFormat="1" applyFont="1" applyFill="1" applyBorder="1" applyAlignment="1">
      <alignment/>
    </xf>
    <xf numFmtId="49" fontId="102" fillId="0" borderId="0" xfId="0" applyNumberFormat="1" applyFont="1" applyFill="1" applyBorder="1" applyAlignment="1">
      <alignment/>
    </xf>
    <xf numFmtId="49" fontId="13" fillId="0" borderId="0" xfId="0" applyNumberFormat="1" applyFont="1" applyFill="1" applyAlignment="1">
      <alignment/>
    </xf>
    <xf numFmtId="49" fontId="0" fillId="0" borderId="0" xfId="0" applyNumberFormat="1" applyFont="1" applyFill="1" applyAlignment="1">
      <alignment/>
    </xf>
    <xf numFmtId="49" fontId="1" fillId="0" borderId="0" xfId="0" applyNumberFormat="1" applyFont="1" applyFill="1" applyBorder="1" applyAlignment="1">
      <alignment/>
    </xf>
    <xf numFmtId="49" fontId="0" fillId="0" borderId="0" xfId="0" applyNumberFormat="1" applyFont="1" applyFill="1" applyAlignment="1">
      <alignment/>
    </xf>
    <xf numFmtId="49" fontId="7" fillId="0" borderId="0" xfId="0" applyNumberFormat="1" applyFont="1" applyFill="1" applyAlignment="1">
      <alignment/>
    </xf>
    <xf numFmtId="49" fontId="0" fillId="0" borderId="0" xfId="0" applyNumberFormat="1" applyFont="1" applyFill="1" applyBorder="1" applyAlignment="1">
      <alignment/>
    </xf>
    <xf numFmtId="49" fontId="4" fillId="0" borderId="0" xfId="0" applyNumberFormat="1" applyFont="1" applyFill="1" applyAlignment="1">
      <alignment/>
    </xf>
    <xf numFmtId="49" fontId="28" fillId="0" borderId="0" xfId="0" applyNumberFormat="1" applyFont="1" applyFill="1" applyAlignment="1">
      <alignment/>
    </xf>
    <xf numFmtId="49" fontId="0" fillId="0" borderId="0" xfId="0" applyNumberFormat="1" applyFont="1" applyFill="1" applyAlignment="1">
      <alignment/>
    </xf>
    <xf numFmtId="49" fontId="0" fillId="0" borderId="0" xfId="0" applyNumberFormat="1" applyFont="1" applyFill="1" applyBorder="1" applyAlignment="1">
      <alignment/>
    </xf>
    <xf numFmtId="49" fontId="4" fillId="0" borderId="0" xfId="0" applyNumberFormat="1" applyFont="1" applyFill="1" applyAlignment="1">
      <alignment horizontal="center"/>
    </xf>
    <xf numFmtId="49" fontId="13" fillId="0" borderId="0" xfId="0" applyNumberFormat="1" applyFont="1" applyFill="1" applyBorder="1" applyAlignment="1">
      <alignment horizontal="center"/>
    </xf>
    <xf numFmtId="49" fontId="13" fillId="0" borderId="0" xfId="0" applyNumberFormat="1" applyFont="1" applyFill="1" applyBorder="1" applyAlignment="1">
      <alignment/>
    </xf>
    <xf numFmtId="49" fontId="4" fillId="0" borderId="20" xfId="0" applyNumberFormat="1" applyFont="1" applyFill="1" applyBorder="1" applyAlignment="1" applyProtection="1">
      <alignment horizontal="center" vertical="center" wrapText="1"/>
      <protection/>
    </xf>
    <xf numFmtId="49" fontId="4" fillId="0" borderId="20" xfId="0" applyNumberFormat="1" applyFont="1" applyFill="1" applyBorder="1" applyAlignment="1">
      <alignment horizontal="center" vertical="center" wrapText="1"/>
    </xf>
    <xf numFmtId="49" fontId="13" fillId="0" borderId="20" xfId="0" applyNumberFormat="1" applyFont="1" applyFill="1" applyBorder="1" applyAlignment="1" applyProtection="1">
      <alignment horizontal="center" vertical="center"/>
      <protection/>
    </xf>
    <xf numFmtId="49" fontId="0" fillId="0" borderId="0" xfId="0" applyNumberFormat="1" applyFont="1" applyFill="1" applyAlignment="1">
      <alignment/>
    </xf>
    <xf numFmtId="49" fontId="15" fillId="0" borderId="0" xfId="0" applyNumberFormat="1" applyFont="1" applyFill="1" applyAlignment="1">
      <alignment/>
    </xf>
    <xf numFmtId="49" fontId="18" fillId="0" borderId="0" xfId="0" applyNumberFormat="1" applyFont="1" applyFill="1" applyAlignment="1">
      <alignment/>
    </xf>
    <xf numFmtId="49" fontId="0" fillId="0" borderId="0" xfId="0" applyNumberFormat="1" applyFont="1" applyFill="1" applyAlignment="1">
      <alignment/>
    </xf>
    <xf numFmtId="49" fontId="30" fillId="0" borderId="20" xfId="0" applyNumberFormat="1" applyFont="1" applyFill="1" applyBorder="1" applyAlignment="1" applyProtection="1">
      <alignment horizontal="center" vertical="center"/>
      <protection/>
    </xf>
    <xf numFmtId="49" fontId="30" fillId="0" borderId="38" xfId="0" applyNumberFormat="1" applyFont="1" applyFill="1" applyBorder="1" applyAlignment="1" applyProtection="1">
      <alignment horizontal="center" vertical="center"/>
      <protection/>
    </xf>
    <xf numFmtId="49" fontId="2" fillId="0" borderId="0" xfId="0" applyNumberFormat="1" applyFont="1" applyFill="1" applyBorder="1" applyAlignment="1">
      <alignment/>
    </xf>
    <xf numFmtId="49" fontId="0" fillId="0" borderId="0" xfId="0" applyNumberFormat="1" applyFont="1" applyFill="1" applyAlignment="1">
      <alignment horizontal="center"/>
    </xf>
    <xf numFmtId="49" fontId="0" fillId="0" borderId="20" xfId="0" applyNumberFormat="1" applyFont="1" applyFill="1" applyBorder="1" applyAlignment="1">
      <alignment/>
    </xf>
    <xf numFmtId="0" fontId="0" fillId="0" borderId="20" xfId="0" applyBorder="1" applyAlignment="1">
      <alignment/>
    </xf>
    <xf numFmtId="0" fontId="0" fillId="49" borderId="20" xfId="0" applyFill="1" applyBorder="1" applyAlignment="1">
      <alignment/>
    </xf>
    <xf numFmtId="0" fontId="0" fillId="0" borderId="39" xfId="0" applyFill="1" applyBorder="1" applyAlignment="1">
      <alignment/>
    </xf>
    <xf numFmtId="0" fontId="0" fillId="0" borderId="0" xfId="0" applyNumberFormat="1" applyFont="1" applyFill="1" applyAlignment="1">
      <alignment/>
    </xf>
    <xf numFmtId="0" fontId="25" fillId="0" borderId="0" xfId="0" applyNumberFormat="1" applyFont="1" applyFill="1" applyAlignment="1">
      <alignment horizontal="center"/>
    </xf>
    <xf numFmtId="0" fontId="28" fillId="0" borderId="0" xfId="0" applyNumberFormat="1" applyFont="1" applyFill="1" applyAlignment="1">
      <alignment/>
    </xf>
    <xf numFmtId="0" fontId="28" fillId="0" borderId="0" xfId="0" applyNumberFormat="1" applyFont="1" applyFill="1" applyAlignment="1">
      <alignment horizontal="center"/>
    </xf>
    <xf numFmtId="0" fontId="28" fillId="0" borderId="0" xfId="0" applyNumberFormat="1" applyFont="1" applyFill="1" applyAlignment="1">
      <alignment/>
    </xf>
    <xf numFmtId="0" fontId="25" fillId="0" borderId="0" xfId="0" applyNumberFormat="1" applyFont="1" applyFill="1" applyBorder="1" applyAlignment="1">
      <alignment horizontal="center" wrapText="1"/>
    </xf>
    <xf numFmtId="0" fontId="28" fillId="0" borderId="0" xfId="0" applyNumberFormat="1" applyFont="1" applyFill="1" applyAlignment="1">
      <alignment wrapText="1"/>
    </xf>
    <xf numFmtId="0" fontId="28" fillId="0" borderId="0" xfId="0" applyNumberFormat="1" applyFont="1" applyFill="1" applyBorder="1" applyAlignment="1">
      <alignment horizontal="center" wrapText="1"/>
    </xf>
    <xf numFmtId="0" fontId="0" fillId="0" borderId="0" xfId="0" applyNumberFormat="1" applyFont="1" applyFill="1" applyAlignment="1">
      <alignment/>
    </xf>
    <xf numFmtId="0" fontId="25" fillId="0" borderId="0" xfId="0" applyNumberFormat="1" applyFont="1" applyFill="1" applyBorder="1" applyAlignment="1">
      <alignment/>
    </xf>
    <xf numFmtId="0" fontId="25" fillId="0" borderId="0" xfId="0" applyNumberFormat="1" applyFont="1" applyFill="1" applyAlignment="1">
      <alignment/>
    </xf>
    <xf numFmtId="49" fontId="0" fillId="0" borderId="0" xfId="0" applyNumberFormat="1" applyFill="1" applyBorder="1" applyAlignment="1">
      <alignment/>
    </xf>
    <xf numFmtId="0" fontId="5" fillId="0" borderId="40" xfId="136" applyNumberFormat="1" applyFont="1" applyFill="1" applyBorder="1" applyAlignment="1" applyProtection="1">
      <alignment horizontal="center" vertical="center"/>
      <protection/>
    </xf>
    <xf numFmtId="0" fontId="0" fillId="0" borderId="0" xfId="0" applyNumberFormat="1" applyFont="1" applyFill="1" applyAlignment="1">
      <alignment/>
    </xf>
    <xf numFmtId="0" fontId="7" fillId="0" borderId="0" xfId="0" applyNumberFormat="1" applyFont="1" applyFill="1" applyAlignment="1">
      <alignment/>
    </xf>
    <xf numFmtId="0" fontId="0" fillId="0" borderId="0" xfId="0" applyNumberFormat="1" applyFont="1" applyFill="1" applyAlignment="1">
      <alignment/>
    </xf>
    <xf numFmtId="0" fontId="4" fillId="0" borderId="0" xfId="0" applyNumberFormat="1" applyFont="1" applyFill="1" applyAlignment="1">
      <alignment wrapText="1"/>
    </xf>
    <xf numFmtId="0" fontId="145" fillId="49" borderId="20" xfId="0" applyFont="1" applyFill="1" applyBorder="1" applyAlignment="1">
      <alignment/>
    </xf>
    <xf numFmtId="49" fontId="6" fillId="50" borderId="20" xfId="0" applyNumberFormat="1" applyFont="1" applyFill="1" applyBorder="1" applyAlignment="1" applyProtection="1">
      <alignment horizontal="center" vertical="center"/>
      <protection/>
    </xf>
    <xf numFmtId="49" fontId="6" fillId="50" borderId="20" xfId="0" applyNumberFormat="1" applyFont="1" applyFill="1" applyBorder="1" applyAlignment="1" applyProtection="1">
      <alignment vertical="center"/>
      <protection/>
    </xf>
    <xf numFmtId="49" fontId="5" fillId="51" borderId="20" xfId="0" applyNumberFormat="1" applyFont="1" applyFill="1" applyBorder="1" applyAlignment="1" applyProtection="1">
      <alignment horizontal="center" vertical="center"/>
      <protection/>
    </xf>
    <xf numFmtId="49" fontId="5" fillId="47" borderId="20" xfId="141" applyNumberFormat="1" applyFont="1" applyFill="1" applyBorder="1" applyAlignment="1" applyProtection="1">
      <alignment vertical="center"/>
      <protection/>
    </xf>
    <xf numFmtId="49" fontId="6" fillId="52" borderId="20" xfId="0" applyNumberFormat="1" applyFont="1" applyFill="1" applyBorder="1" applyAlignment="1" applyProtection="1">
      <alignment horizontal="center" vertical="center"/>
      <protection/>
    </xf>
    <xf numFmtId="49" fontId="6" fillId="52" borderId="20" xfId="0" applyNumberFormat="1" applyFont="1" applyFill="1" applyBorder="1" applyAlignment="1" applyProtection="1">
      <alignment vertical="center"/>
      <protection/>
    </xf>
    <xf numFmtId="49" fontId="4" fillId="51" borderId="20" xfId="0" applyNumberFormat="1" applyFont="1" applyFill="1" applyBorder="1" applyAlignment="1" applyProtection="1">
      <alignment vertical="center"/>
      <protection/>
    </xf>
    <xf numFmtId="49" fontId="5" fillId="47" borderId="20" xfId="0" applyNumberFormat="1" applyFont="1" applyFill="1" applyBorder="1" applyAlignment="1" applyProtection="1">
      <alignment vertical="center"/>
      <protection/>
    </xf>
    <xf numFmtId="49" fontId="5" fillId="0" borderId="20" xfId="0" applyNumberFormat="1" applyFont="1" applyFill="1" applyBorder="1" applyAlignment="1" applyProtection="1">
      <alignment vertical="center"/>
      <protection/>
    </xf>
    <xf numFmtId="49" fontId="5" fillId="47" borderId="20" xfId="0" applyNumberFormat="1" applyFont="1" applyFill="1" applyBorder="1" applyAlignment="1" applyProtection="1">
      <alignment vertical="center" wrapText="1"/>
      <protection/>
    </xf>
    <xf numFmtId="49" fontId="105" fillId="47" borderId="20" xfId="0" applyNumberFormat="1" applyFont="1" applyFill="1" applyBorder="1" applyAlignment="1" applyProtection="1">
      <alignment vertical="center"/>
      <protection/>
    </xf>
    <xf numFmtId="0" fontId="5" fillId="0" borderId="26" xfId="0" applyFont="1" applyFill="1" applyBorder="1" applyAlignment="1" applyProtection="1">
      <alignment horizontal="left" vertical="center" wrapText="1"/>
      <protection locked="0"/>
    </xf>
    <xf numFmtId="49" fontId="6" fillId="51" borderId="20" xfId="0" applyNumberFormat="1" applyFont="1" applyFill="1" applyBorder="1" applyAlignment="1" applyProtection="1">
      <alignment horizontal="center" vertical="center"/>
      <protection/>
    </xf>
    <xf numFmtId="49" fontId="4" fillId="47" borderId="20" xfId="141" applyNumberFormat="1" applyFont="1" applyFill="1" applyBorder="1" applyAlignment="1" applyProtection="1">
      <alignment vertical="center"/>
      <protection/>
    </xf>
    <xf numFmtId="49" fontId="6" fillId="51" borderId="20" xfId="0" applyNumberFormat="1" applyFont="1" applyFill="1" applyBorder="1" applyAlignment="1" applyProtection="1">
      <alignment vertical="center"/>
      <protection/>
    </xf>
    <xf numFmtId="49" fontId="4" fillId="0" borderId="20" xfId="0" applyNumberFormat="1" applyFont="1" applyFill="1" applyBorder="1" applyAlignment="1" applyProtection="1">
      <alignment vertical="center"/>
      <protection/>
    </xf>
    <xf numFmtId="49" fontId="7" fillId="52" borderId="20" xfId="0" applyNumberFormat="1" applyFont="1" applyFill="1" applyBorder="1" applyAlignment="1" applyProtection="1">
      <alignment vertical="center"/>
      <protection/>
    </xf>
    <xf numFmtId="49" fontId="104" fillId="0" borderId="20" xfId="0" applyNumberFormat="1" applyFont="1" applyFill="1" applyBorder="1" applyAlignment="1" applyProtection="1">
      <alignment vertical="center"/>
      <protection/>
    </xf>
    <xf numFmtId="49" fontId="4" fillId="47" borderId="20" xfId="0" applyNumberFormat="1" applyFont="1" applyFill="1" applyBorder="1" applyAlignment="1" applyProtection="1">
      <alignment vertical="center" wrapText="1"/>
      <protection/>
    </xf>
    <xf numFmtId="49" fontId="106" fillId="47" borderId="20" xfId="0" applyNumberFormat="1" applyFont="1" applyFill="1" applyBorder="1" applyAlignment="1" applyProtection="1">
      <alignment vertical="center"/>
      <protection/>
    </xf>
    <xf numFmtId="0" fontId="4" fillId="0" borderId="26" xfId="0" applyFont="1" applyFill="1" applyBorder="1" applyAlignment="1" applyProtection="1">
      <alignment horizontal="left" vertical="center" wrapText="1"/>
      <protection locked="0"/>
    </xf>
    <xf numFmtId="49" fontId="3" fillId="50" borderId="26" xfId="0" applyNumberFormat="1" applyFont="1" applyFill="1" applyBorder="1" applyAlignment="1" applyProtection="1">
      <alignment horizontal="center" vertical="center" wrapText="1"/>
      <protection/>
    </xf>
    <xf numFmtId="49" fontId="3" fillId="50" borderId="26" xfId="0" applyNumberFormat="1" applyFont="1" applyFill="1" applyBorder="1" applyAlignment="1" applyProtection="1">
      <alignment horizontal="center" vertical="center" wrapText="1"/>
      <protection/>
    </xf>
    <xf numFmtId="49" fontId="3" fillId="50" borderId="25" xfId="0" applyNumberFormat="1" applyFont="1" applyFill="1" applyBorder="1" applyAlignment="1" applyProtection="1">
      <alignment horizontal="center" vertical="center" wrapText="1"/>
      <protection/>
    </xf>
    <xf numFmtId="49" fontId="7" fillId="50" borderId="20" xfId="0" applyNumberFormat="1" applyFont="1" applyFill="1" applyBorder="1" applyAlignment="1" applyProtection="1">
      <alignment vertical="center"/>
      <protection/>
    </xf>
    <xf numFmtId="41" fontId="7" fillId="50" borderId="20" xfId="97" applyFont="1" applyFill="1" applyBorder="1" applyAlignment="1">
      <alignment/>
    </xf>
    <xf numFmtId="49" fontId="3" fillId="50" borderId="25" xfId="0" applyNumberFormat="1" applyFont="1" applyFill="1" applyBorder="1" applyAlignment="1" applyProtection="1">
      <alignment horizontal="center" vertical="center" wrapText="1"/>
      <protection/>
    </xf>
    <xf numFmtId="0" fontId="24" fillId="0" borderId="20" xfId="142" applyFont="1" applyFill="1" applyBorder="1" applyAlignment="1">
      <alignment vertical="center"/>
      <protection/>
    </xf>
    <xf numFmtId="0" fontId="4" fillId="0" borderId="20" xfId="142" applyFont="1" applyFill="1" applyBorder="1" applyAlignment="1">
      <alignment vertical="center"/>
      <protection/>
    </xf>
    <xf numFmtId="0" fontId="0" fillId="49" borderId="39" xfId="0" applyFill="1" applyBorder="1" applyAlignment="1">
      <alignment/>
    </xf>
    <xf numFmtId="41" fontId="0" fillId="51" borderId="20" xfId="97" applyFont="1" applyFill="1" applyBorder="1" applyAlignment="1" applyProtection="1">
      <alignment horizontal="right" vertical="center"/>
      <protection/>
    </xf>
    <xf numFmtId="41" fontId="0" fillId="51" borderId="20" xfId="97" applyFont="1" applyFill="1" applyBorder="1" applyAlignment="1">
      <alignment horizontal="right"/>
    </xf>
    <xf numFmtId="194" fontId="0" fillId="47" borderId="20" xfId="96" applyNumberFormat="1" applyFont="1" applyFill="1" applyBorder="1" applyAlignment="1" applyProtection="1">
      <alignment horizontal="right" vertical="center"/>
      <protection/>
    </xf>
    <xf numFmtId="194" fontId="0" fillId="47" borderId="20" xfId="96" applyNumberFormat="1" applyFont="1" applyFill="1" applyBorder="1" applyAlignment="1">
      <alignment horizontal="right"/>
    </xf>
    <xf numFmtId="41" fontId="146" fillId="52" borderId="20" xfId="97" applyFont="1" applyFill="1" applyBorder="1" applyAlignment="1">
      <alignment horizontal="right"/>
    </xf>
    <xf numFmtId="194" fontId="0" fillId="51" borderId="20" xfId="96" applyNumberFormat="1" applyFont="1" applyFill="1" applyBorder="1" applyAlignment="1" applyProtection="1">
      <alignment horizontal="right" vertical="center"/>
      <protection/>
    </xf>
    <xf numFmtId="3" fontId="0" fillId="0" borderId="20" xfId="136" applyNumberFormat="1" applyFont="1" applyFill="1" applyBorder="1" applyAlignment="1" applyProtection="1">
      <alignment horizontal="right" vertical="center"/>
      <protection/>
    </xf>
    <xf numFmtId="3" fontId="0" fillId="51" borderId="20" xfId="0" applyNumberFormat="1" applyFont="1" applyFill="1" applyBorder="1" applyAlignment="1" applyProtection="1">
      <alignment horizontal="right" vertical="center"/>
      <protection/>
    </xf>
    <xf numFmtId="49" fontId="0" fillId="51" borderId="20" xfId="0" applyNumberFormat="1" applyFont="1" applyFill="1" applyBorder="1" applyAlignment="1" applyProtection="1">
      <alignment horizontal="right" vertical="center"/>
      <protection/>
    </xf>
    <xf numFmtId="3" fontId="0" fillId="51" borderId="20" xfId="136" applyNumberFormat="1" applyFont="1" applyFill="1" applyBorder="1" applyAlignment="1" applyProtection="1">
      <alignment horizontal="right" vertical="center"/>
      <protection/>
    </xf>
    <xf numFmtId="3" fontId="0" fillId="47" borderId="20" xfId="150" applyNumberFormat="1" applyFont="1" applyFill="1" applyBorder="1" applyAlignment="1" applyProtection="1">
      <alignment horizontal="right" vertical="center"/>
      <protection/>
    </xf>
    <xf numFmtId="1" fontId="103" fillId="47" borderId="20" xfId="149" applyNumberFormat="1" applyFont="1" applyFill="1" applyBorder="1" applyAlignment="1" applyProtection="1">
      <alignment horizontal="right" vertical="center"/>
      <protection/>
    </xf>
    <xf numFmtId="1" fontId="103" fillId="47" borderId="20" xfId="0" applyNumberFormat="1" applyFont="1" applyFill="1" applyBorder="1" applyAlignment="1">
      <alignment horizontal="right"/>
    </xf>
    <xf numFmtId="1" fontId="103" fillId="51" borderId="20" xfId="0" applyNumberFormat="1" applyFont="1" applyFill="1" applyBorder="1" applyAlignment="1" applyProtection="1">
      <alignment horizontal="right" vertical="center"/>
      <protection/>
    </xf>
    <xf numFmtId="3" fontId="0" fillId="47" borderId="20" xfId="149" applyNumberFormat="1" applyFont="1" applyFill="1" applyBorder="1" applyAlignment="1" applyProtection="1">
      <alignment horizontal="right" vertical="center"/>
      <protection/>
    </xf>
    <xf numFmtId="3" fontId="0" fillId="47" borderId="20" xfId="0" applyNumberFormat="1" applyFont="1" applyFill="1" applyBorder="1" applyAlignment="1">
      <alignment horizontal="right"/>
    </xf>
    <xf numFmtId="1" fontId="103" fillId="0" borderId="20" xfId="0" applyNumberFormat="1" applyFont="1" applyFill="1" applyBorder="1" applyAlignment="1" applyProtection="1">
      <alignment horizontal="right" vertical="center"/>
      <protection/>
    </xf>
    <xf numFmtId="194" fontId="3" fillId="47" borderId="20" xfId="96" applyNumberFormat="1" applyFont="1" applyFill="1" applyBorder="1" applyAlignment="1" applyProtection="1">
      <alignment horizontal="right" vertical="center"/>
      <protection/>
    </xf>
    <xf numFmtId="41" fontId="147" fillId="50" borderId="20" xfId="97" applyFont="1" applyFill="1" applyBorder="1" applyAlignment="1">
      <alignment/>
    </xf>
    <xf numFmtId="10" fontId="7" fillId="51" borderId="38" xfId="132" applyNumberFormat="1" applyFont="1" applyFill="1" applyBorder="1" applyAlignment="1">
      <alignment horizontal="right" vertical="center"/>
      <protection/>
    </xf>
    <xf numFmtId="41" fontId="0" fillId="52" borderId="20" xfId="97" applyFont="1" applyFill="1" applyBorder="1" applyAlignment="1">
      <alignment horizontal="right"/>
    </xf>
    <xf numFmtId="0" fontId="6" fillId="0" borderId="0" xfId="0" applyNumberFormat="1" applyFont="1" applyFill="1" applyBorder="1" applyAlignment="1">
      <alignment horizontal="left" wrapText="1"/>
    </xf>
    <xf numFmtId="0" fontId="28" fillId="0" borderId="0" xfId="0" applyNumberFormat="1" applyFont="1" applyFill="1" applyBorder="1" applyAlignment="1">
      <alignment horizontal="center" vertical="center"/>
    </xf>
    <xf numFmtId="0" fontId="25" fillId="0" borderId="0" xfId="0" applyNumberFormat="1" applyFont="1" applyFill="1" applyBorder="1" applyAlignment="1">
      <alignment horizontal="center" vertical="center"/>
    </xf>
    <xf numFmtId="49" fontId="7" fillId="0" borderId="0" xfId="0" applyNumberFormat="1" applyFont="1" applyFill="1" applyBorder="1" applyAlignment="1">
      <alignment horizontal="left" wrapText="1"/>
    </xf>
    <xf numFmtId="0" fontId="0" fillId="0" borderId="0" xfId="0" applyNumberFormat="1" applyFont="1" applyFill="1" applyAlignment="1">
      <alignment horizontal="center"/>
    </xf>
    <xf numFmtId="10" fontId="7" fillId="51" borderId="26" xfId="132" applyNumberFormat="1" applyFont="1" applyFill="1" applyBorder="1" applyAlignment="1">
      <alignment horizontal="right" vertical="center"/>
      <protection/>
    </xf>
    <xf numFmtId="10" fontId="7" fillId="0" borderId="26" xfId="132" applyNumberFormat="1" applyFont="1" applyFill="1" applyBorder="1" applyAlignment="1">
      <alignment horizontal="right" vertical="center"/>
      <protection/>
    </xf>
    <xf numFmtId="41" fontId="7" fillId="51" borderId="26" xfId="132" applyNumberFormat="1" applyFont="1" applyFill="1" applyBorder="1" applyAlignment="1">
      <alignment horizontal="right" vertical="center"/>
      <protection/>
    </xf>
    <xf numFmtId="41" fontId="7" fillId="0" borderId="26" xfId="132" applyNumberFormat="1" applyFont="1" applyFill="1" applyBorder="1" applyAlignment="1">
      <alignment horizontal="right" vertical="center"/>
      <protection/>
    </xf>
    <xf numFmtId="49" fontId="13" fillId="0" borderId="26" xfId="0" applyNumberFormat="1" applyFont="1" applyFill="1" applyBorder="1" applyAlignment="1" applyProtection="1">
      <alignment horizontal="center" vertical="center"/>
      <protection/>
    </xf>
    <xf numFmtId="10" fontId="6" fillId="51" borderId="26" xfId="132" applyNumberFormat="1" applyFont="1" applyFill="1" applyBorder="1" applyAlignment="1">
      <alignment horizontal="right" vertical="center"/>
      <protection/>
    </xf>
    <xf numFmtId="49" fontId="0" fillId="0" borderId="20" xfId="0" applyNumberFormat="1" applyFont="1" applyFill="1" applyBorder="1" applyAlignment="1">
      <alignment/>
    </xf>
    <xf numFmtId="49" fontId="0" fillId="0" borderId="20" xfId="0" applyNumberFormat="1" applyFont="1" applyFill="1" applyBorder="1" applyAlignment="1">
      <alignment/>
    </xf>
    <xf numFmtId="49" fontId="30" fillId="0" borderId="26" xfId="0" applyNumberFormat="1" applyFont="1" applyFill="1" applyBorder="1" applyAlignment="1" applyProtection="1">
      <alignment horizontal="center" vertical="center"/>
      <protection/>
    </xf>
    <xf numFmtId="10" fontId="6" fillId="51" borderId="20" xfId="132" applyNumberFormat="1" applyFont="1" applyFill="1" applyBorder="1" applyAlignment="1">
      <alignment horizontal="right" vertical="center"/>
      <protection/>
    </xf>
    <xf numFmtId="41" fontId="7" fillId="50" borderId="26" xfId="97" applyFont="1" applyFill="1" applyBorder="1" applyAlignment="1">
      <alignment/>
    </xf>
    <xf numFmtId="41" fontId="148" fillId="50" borderId="20" xfId="97" applyFont="1" applyFill="1" applyBorder="1" applyAlignment="1">
      <alignment/>
    </xf>
    <xf numFmtId="41" fontId="148" fillId="50" borderId="20" xfId="97" applyFont="1" applyFill="1" applyBorder="1" applyAlignment="1">
      <alignment horizontal="right"/>
    </xf>
    <xf numFmtId="41" fontId="148" fillId="52" borderId="20" xfId="97" applyFont="1" applyFill="1" applyBorder="1" applyAlignment="1">
      <alignment/>
    </xf>
    <xf numFmtId="41" fontId="5" fillId="50" borderId="20" xfId="97" applyFont="1" applyFill="1" applyBorder="1" applyAlignment="1">
      <alignment horizontal="right"/>
    </xf>
    <xf numFmtId="41" fontId="148" fillId="51" borderId="26" xfId="97" applyFont="1" applyFill="1" applyBorder="1" applyAlignment="1">
      <alignment/>
    </xf>
    <xf numFmtId="41" fontId="6" fillId="51" borderId="26" xfId="132" applyNumberFormat="1" applyFont="1" applyFill="1" applyBorder="1" applyAlignment="1">
      <alignment horizontal="right" vertical="center"/>
      <protection/>
    </xf>
    <xf numFmtId="213" fontId="6" fillId="51" borderId="26" xfId="132" applyNumberFormat="1" applyFont="1" applyFill="1" applyBorder="1" applyAlignment="1">
      <alignment horizontal="right" vertical="center"/>
      <protection/>
    </xf>
    <xf numFmtId="213" fontId="7" fillId="51" borderId="38" xfId="132" applyNumberFormat="1" applyFont="1" applyFill="1" applyBorder="1" applyAlignment="1">
      <alignment horizontal="right" vertical="center"/>
      <protection/>
    </xf>
    <xf numFmtId="41" fontId="148" fillId="50" borderId="26" xfId="97" applyFont="1" applyFill="1" applyBorder="1" applyAlignment="1">
      <alignment/>
    </xf>
    <xf numFmtId="49" fontId="5" fillId="51" borderId="20" xfId="0" applyNumberFormat="1" applyFont="1" applyFill="1" applyBorder="1" applyAlignment="1" applyProtection="1">
      <alignment vertical="center"/>
      <protection/>
    </xf>
    <xf numFmtId="213" fontId="7" fillId="51" borderId="26" xfId="132" applyNumberFormat="1" applyFont="1" applyFill="1" applyBorder="1" applyAlignment="1">
      <alignment horizontal="right" vertical="center"/>
      <protection/>
    </xf>
    <xf numFmtId="213" fontId="7" fillId="0" borderId="26" xfId="132" applyNumberFormat="1" applyFont="1" applyFill="1" applyBorder="1" applyAlignment="1">
      <alignment horizontal="right" vertical="center"/>
      <protection/>
    </xf>
    <xf numFmtId="213" fontId="3" fillId="51" borderId="38" xfId="132" applyNumberFormat="1" applyFont="1" applyFill="1" applyBorder="1" applyAlignment="1">
      <alignment horizontal="right" vertical="center"/>
      <protection/>
    </xf>
    <xf numFmtId="211" fontId="0" fillId="51" borderId="20" xfId="97" applyNumberFormat="1" applyFont="1" applyFill="1" applyBorder="1" applyAlignment="1" applyProtection="1">
      <alignment horizontal="right" vertical="center"/>
      <protection/>
    </xf>
    <xf numFmtId="41" fontId="146" fillId="52" borderId="26" xfId="97" applyFont="1" applyFill="1" applyBorder="1" applyAlignment="1">
      <alignment horizontal="right"/>
    </xf>
    <xf numFmtId="3" fontId="0" fillId="52" borderId="20" xfId="0" applyNumberFormat="1" applyFont="1" applyFill="1" applyBorder="1" applyAlignment="1">
      <alignment horizontal="right"/>
    </xf>
    <xf numFmtId="3" fontId="0" fillId="52" borderId="26" xfId="0" applyNumberFormat="1" applyFont="1" applyFill="1" applyBorder="1" applyAlignment="1">
      <alignment horizontal="right"/>
    </xf>
    <xf numFmtId="41" fontId="146" fillId="50" borderId="20" xfId="97" applyFont="1" applyFill="1" applyBorder="1" applyAlignment="1">
      <alignment horizontal="right"/>
    </xf>
    <xf numFmtId="41" fontId="3" fillId="50" borderId="26" xfId="97" applyFont="1" applyFill="1" applyBorder="1" applyAlignment="1">
      <alignment horizontal="right"/>
    </xf>
    <xf numFmtId="41" fontId="146" fillId="50" borderId="26" xfId="97" applyFont="1" applyFill="1" applyBorder="1" applyAlignment="1">
      <alignment horizontal="right"/>
    </xf>
    <xf numFmtId="41" fontId="0" fillId="51" borderId="20" xfId="0" applyNumberFormat="1" applyFont="1" applyFill="1" applyBorder="1" applyAlignment="1">
      <alignment horizontal="right" vertical="center"/>
    </xf>
    <xf numFmtId="41" fontId="0" fillId="51" borderId="20" xfId="0" applyNumberFormat="1" applyFont="1" applyFill="1" applyBorder="1" applyAlignment="1" applyProtection="1">
      <alignment horizontal="right" vertical="center"/>
      <protection/>
    </xf>
    <xf numFmtId="49" fontId="0" fillId="51" borderId="20" xfId="97" applyNumberFormat="1" applyFont="1" applyFill="1" applyBorder="1" applyAlignment="1">
      <alignment horizontal="right"/>
    </xf>
    <xf numFmtId="41" fontId="146" fillId="52" borderId="23" xfId="97" applyFont="1" applyFill="1" applyBorder="1" applyAlignment="1">
      <alignment horizontal="right"/>
    </xf>
    <xf numFmtId="41" fontId="148" fillId="49" borderId="26" xfId="97" applyFont="1" applyFill="1" applyBorder="1" applyAlignment="1">
      <alignment/>
    </xf>
    <xf numFmtId="41" fontId="3" fillId="50" borderId="20" xfId="97" applyFont="1" applyFill="1" applyBorder="1" applyAlignment="1">
      <alignment horizontal="right"/>
    </xf>
    <xf numFmtId="41" fontId="0" fillId="50" borderId="20" xfId="97" applyFont="1" applyFill="1" applyBorder="1" applyAlignment="1">
      <alignment horizontal="right"/>
    </xf>
    <xf numFmtId="3" fontId="0" fillId="0" borderId="41" xfId="136" applyNumberFormat="1" applyFont="1" applyFill="1" applyBorder="1" applyAlignment="1" applyProtection="1">
      <alignment horizontal="right" vertical="center"/>
      <protection/>
    </xf>
    <xf numFmtId="1" fontId="103" fillId="53" borderId="41" xfId="0" applyNumberFormat="1" applyFont="1" applyFill="1" applyBorder="1" applyAlignment="1" applyProtection="1">
      <alignment horizontal="right" vertical="center"/>
      <protection/>
    </xf>
    <xf numFmtId="194" fontId="0" fillId="0" borderId="20" xfId="96" applyNumberFormat="1" applyFont="1" applyFill="1" applyBorder="1" applyAlignment="1" applyProtection="1">
      <alignment horizontal="right" vertical="center"/>
      <protection/>
    </xf>
    <xf numFmtId="1" fontId="0" fillId="47" borderId="20" xfId="0" applyNumberFormat="1" applyFont="1" applyFill="1" applyBorder="1" applyAlignment="1" applyProtection="1">
      <alignment horizontal="center" vertical="center"/>
      <protection/>
    </xf>
    <xf numFmtId="41" fontId="5" fillId="47" borderId="42" xfId="0" applyNumberFormat="1" applyFont="1" applyFill="1" applyBorder="1" applyAlignment="1">
      <alignment horizontal="right" vertical="center"/>
    </xf>
    <xf numFmtId="41" fontId="5" fillId="51" borderId="20" xfId="97" applyFont="1" applyFill="1" applyBorder="1" applyAlignment="1" applyProtection="1">
      <alignment horizontal="right" vertical="center"/>
      <protection/>
    </xf>
    <xf numFmtId="41" fontId="0" fillId="51" borderId="20" xfId="0" applyNumberFormat="1" applyFont="1" applyFill="1" applyBorder="1" applyAlignment="1">
      <alignment horizontal="center" vertical="center"/>
    </xf>
    <xf numFmtId="194" fontId="107" fillId="47" borderId="20" xfId="0" applyNumberFormat="1" applyFont="1" applyFill="1" applyBorder="1" applyAlignment="1">
      <alignment horizontal="right" vertical="center"/>
    </xf>
    <xf numFmtId="41" fontId="0" fillId="51" borderId="20" xfId="0" applyNumberFormat="1" applyFont="1" applyFill="1" applyBorder="1" applyAlignment="1" applyProtection="1">
      <alignment horizontal="right" vertical="center"/>
      <protection/>
    </xf>
    <xf numFmtId="41" fontId="103" fillId="47" borderId="20" xfId="0" applyNumberFormat="1" applyFont="1" applyFill="1" applyBorder="1" applyAlignment="1" applyProtection="1">
      <alignment horizontal="right" vertical="center"/>
      <protection/>
    </xf>
    <xf numFmtId="41" fontId="103" fillId="47" borderId="20" xfId="149" applyNumberFormat="1" applyFont="1" applyFill="1" applyBorder="1" applyAlignment="1" applyProtection="1">
      <alignment horizontal="right" vertical="center"/>
      <protection/>
    </xf>
    <xf numFmtId="41" fontId="103" fillId="47" borderId="20" xfId="0" applyNumberFormat="1" applyFont="1" applyFill="1" applyBorder="1" applyAlignment="1">
      <alignment horizontal="right"/>
    </xf>
    <xf numFmtId="41" fontId="148" fillId="52" borderId="20" xfId="97" applyFont="1" applyFill="1" applyBorder="1" applyAlignment="1">
      <alignment horizontal="right"/>
    </xf>
    <xf numFmtId="41" fontId="5" fillId="52" borderId="20" xfId="97" applyFont="1" applyFill="1" applyBorder="1" applyAlignment="1">
      <alignment horizontal="right"/>
    </xf>
    <xf numFmtId="41" fontId="5" fillId="51" borderId="20" xfId="97" applyFont="1" applyFill="1" applyBorder="1" applyAlignment="1">
      <alignment horizontal="right"/>
    </xf>
    <xf numFmtId="41" fontId="148" fillId="49" borderId="20" xfId="97" applyFont="1" applyFill="1" applyBorder="1" applyAlignment="1">
      <alignment horizontal="right"/>
    </xf>
    <xf numFmtId="194" fontId="5" fillId="0" borderId="20" xfId="96" applyNumberFormat="1" applyFont="1" applyFill="1" applyBorder="1" applyAlignment="1" applyProtection="1">
      <alignment horizontal="right" vertical="center"/>
      <protection/>
    </xf>
    <xf numFmtId="194" fontId="5" fillId="51" borderId="20" xfId="96" applyNumberFormat="1" applyFont="1" applyFill="1" applyBorder="1" applyAlignment="1" applyProtection="1">
      <alignment horizontal="right" vertical="center"/>
      <protection/>
    </xf>
    <xf numFmtId="194" fontId="5" fillId="51" borderId="20" xfId="96" applyNumberFormat="1" applyFont="1" applyFill="1" applyBorder="1" applyAlignment="1">
      <alignment horizontal="right"/>
    </xf>
    <xf numFmtId="41" fontId="5" fillId="51" borderId="42" xfId="0" applyNumberFormat="1" applyFont="1" applyFill="1" applyBorder="1" applyAlignment="1">
      <alignment horizontal="right" vertical="center"/>
    </xf>
    <xf numFmtId="41" fontId="5" fillId="47" borderId="20" xfId="0" applyNumberFormat="1" applyFont="1" applyFill="1" applyBorder="1" applyAlignment="1">
      <alignment horizontal="right" vertical="center"/>
    </xf>
    <xf numFmtId="41" fontId="5" fillId="51" borderId="20" xfId="0" applyNumberFormat="1" applyFont="1" applyFill="1" applyBorder="1" applyAlignment="1">
      <alignment horizontal="right" vertical="center"/>
    </xf>
    <xf numFmtId="41" fontId="105" fillId="0" borderId="42" xfId="0" applyNumberFormat="1" applyFont="1" applyFill="1" applyBorder="1" applyAlignment="1" applyProtection="1">
      <alignment horizontal="right" vertical="center"/>
      <protection/>
    </xf>
    <xf numFmtId="41" fontId="105" fillId="0" borderId="42" xfId="0" applyNumberFormat="1" applyFont="1" applyFill="1" applyBorder="1" applyAlignment="1">
      <alignment horizontal="right"/>
    </xf>
    <xf numFmtId="41" fontId="105" fillId="0" borderId="42" xfId="0" applyNumberFormat="1" applyFont="1" applyFill="1" applyBorder="1" applyAlignment="1">
      <alignment horizontal="right" wrapText="1"/>
    </xf>
    <xf numFmtId="41" fontId="5" fillId="47" borderId="20" xfId="0" applyNumberFormat="1" applyFont="1" applyFill="1" applyBorder="1" applyAlignment="1" applyProtection="1">
      <alignment horizontal="right" vertical="center"/>
      <protection/>
    </xf>
    <xf numFmtId="41" fontId="5" fillId="51" borderId="20" xfId="0" applyNumberFormat="1" applyFont="1" applyFill="1" applyBorder="1" applyAlignment="1" applyProtection="1">
      <alignment horizontal="right" vertical="center"/>
      <protection/>
    </xf>
    <xf numFmtId="41" fontId="148" fillId="54" borderId="20" xfId="97" applyFont="1" applyFill="1" applyBorder="1" applyAlignment="1">
      <alignment horizontal="right"/>
    </xf>
    <xf numFmtId="3" fontId="5" fillId="0" borderId="20" xfId="136" applyNumberFormat="1" applyFont="1" applyFill="1" applyBorder="1" applyAlignment="1" applyProtection="1">
      <alignment horizontal="right" vertical="center"/>
      <protection/>
    </xf>
    <xf numFmtId="3" fontId="5" fillId="47" borderId="20" xfId="0" applyNumberFormat="1" applyFont="1" applyFill="1" applyBorder="1" applyAlignment="1" applyProtection="1">
      <alignment horizontal="right" vertical="center"/>
      <protection/>
    </xf>
    <xf numFmtId="3" fontId="5" fillId="47" borderId="20" xfId="149" applyNumberFormat="1" applyFont="1" applyFill="1" applyBorder="1" applyAlignment="1" applyProtection="1">
      <alignment horizontal="right" vertical="center"/>
      <protection/>
    </xf>
    <xf numFmtId="3" fontId="5" fillId="47" borderId="20" xfId="0" applyNumberFormat="1" applyFont="1" applyFill="1" applyBorder="1" applyAlignment="1">
      <alignment horizontal="right"/>
    </xf>
    <xf numFmtId="49" fontId="5" fillId="51" borderId="20" xfId="0" applyNumberFormat="1" applyFont="1" applyFill="1" applyBorder="1" applyAlignment="1" applyProtection="1">
      <alignment horizontal="right" vertical="center"/>
      <protection/>
    </xf>
    <xf numFmtId="3" fontId="5" fillId="0" borderId="41" xfId="136" applyNumberFormat="1" applyFont="1" applyFill="1" applyBorder="1" applyAlignment="1" applyProtection="1">
      <alignment horizontal="right" vertical="center"/>
      <protection/>
    </xf>
    <xf numFmtId="3" fontId="5" fillId="0" borderId="20" xfId="137" applyNumberFormat="1" applyFont="1" applyFill="1" applyBorder="1" applyAlignment="1" applyProtection="1">
      <alignment horizontal="right" vertical="center"/>
      <protection/>
    </xf>
    <xf numFmtId="3" fontId="5" fillId="51" borderId="20" xfId="136" applyNumberFormat="1" applyFont="1" applyFill="1" applyBorder="1" applyAlignment="1" applyProtection="1">
      <alignment horizontal="right" vertical="center"/>
      <protection/>
    </xf>
    <xf numFmtId="3" fontId="6" fillId="0" borderId="20" xfId="136" applyNumberFormat="1" applyFont="1" applyFill="1" applyBorder="1" applyAlignment="1" applyProtection="1">
      <alignment horizontal="right" vertical="center"/>
      <protection/>
    </xf>
    <xf numFmtId="3" fontId="5" fillId="51" borderId="20" xfId="0" applyNumberFormat="1" applyFont="1" applyFill="1" applyBorder="1" applyAlignment="1" applyProtection="1">
      <alignment horizontal="right" vertical="center"/>
      <protection/>
    </xf>
    <xf numFmtId="3" fontId="105" fillId="0" borderId="20" xfId="0" applyNumberFormat="1" applyFont="1" applyFill="1" applyBorder="1" applyAlignment="1" applyProtection="1">
      <alignment horizontal="right" vertical="center"/>
      <protection/>
    </xf>
    <xf numFmtId="3" fontId="105" fillId="0" borderId="20" xfId="149" applyNumberFormat="1" applyFont="1" applyFill="1" applyBorder="1" applyAlignment="1" applyProtection="1">
      <alignment horizontal="right" vertical="center"/>
      <protection/>
    </xf>
    <xf numFmtId="3" fontId="105" fillId="0" borderId="20" xfId="0" applyNumberFormat="1" applyFont="1" applyFill="1" applyBorder="1" applyAlignment="1">
      <alignment horizontal="right"/>
    </xf>
    <xf numFmtId="49" fontId="5" fillId="47" borderId="43" xfId="0" applyNumberFormat="1" applyFont="1" applyFill="1" applyBorder="1" applyAlignment="1" applyProtection="1">
      <alignment vertical="center"/>
      <protection/>
    </xf>
    <xf numFmtId="41" fontId="5" fillId="49" borderId="20" xfId="97" applyFont="1" applyFill="1" applyBorder="1" applyAlignment="1" applyProtection="1">
      <alignment horizontal="right" vertical="center"/>
      <protection/>
    </xf>
    <xf numFmtId="41" fontId="0" fillId="51" borderId="42" xfId="0" applyNumberFormat="1" applyFont="1" applyFill="1" applyBorder="1" applyAlignment="1">
      <alignment horizontal="center" vertical="center"/>
    </xf>
    <xf numFmtId="41" fontId="0" fillId="51" borderId="42" xfId="0" applyNumberFormat="1" applyFont="1" applyFill="1" applyBorder="1" applyAlignment="1" applyProtection="1">
      <alignment horizontal="center" vertical="center"/>
      <protection/>
    </xf>
    <xf numFmtId="41" fontId="5" fillId="47" borderId="42" xfId="0" applyNumberFormat="1" applyFont="1" applyFill="1" applyBorder="1" applyAlignment="1">
      <alignment horizontal="center" vertical="center"/>
    </xf>
    <xf numFmtId="41" fontId="5" fillId="47" borderId="42" xfId="0" applyNumberFormat="1" applyFont="1" applyFill="1" applyBorder="1" applyAlignment="1" applyProtection="1">
      <alignment horizontal="center" vertical="center"/>
      <protection/>
    </xf>
    <xf numFmtId="41" fontId="0" fillId="47" borderId="42" xfId="0" applyNumberFormat="1" applyFont="1" applyFill="1" applyBorder="1" applyAlignment="1">
      <alignment horizontal="center" vertical="center"/>
    </xf>
    <xf numFmtId="41" fontId="103" fillId="47" borderId="42" xfId="0" applyNumberFormat="1" applyFont="1" applyFill="1" applyBorder="1" applyAlignment="1" applyProtection="1">
      <alignment horizontal="center" vertical="center"/>
      <protection/>
    </xf>
    <xf numFmtId="194" fontId="107" fillId="47" borderId="42" xfId="0" applyNumberFormat="1" applyFont="1" applyFill="1" applyBorder="1" applyAlignment="1">
      <alignment horizontal="right" vertical="center"/>
    </xf>
    <xf numFmtId="41" fontId="66" fillId="47" borderId="44" xfId="0" applyNumberFormat="1" applyFont="1" applyFill="1" applyBorder="1" applyAlignment="1">
      <alignment horizontal="center" vertical="center"/>
    </xf>
    <xf numFmtId="41" fontId="0" fillId="47" borderId="42" xfId="0" applyNumberFormat="1" applyFont="1" applyFill="1" applyBorder="1" applyAlignment="1">
      <alignment horizontal="right" vertical="center"/>
    </xf>
    <xf numFmtId="41" fontId="103" fillId="47" borderId="44" xfId="0" applyNumberFormat="1" applyFont="1" applyFill="1" applyBorder="1" applyAlignment="1" applyProtection="1">
      <alignment horizontal="center" vertical="center"/>
      <protection/>
    </xf>
    <xf numFmtId="41" fontId="103" fillId="47" borderId="42" xfId="149" applyNumberFormat="1" applyFont="1" applyFill="1" applyBorder="1" applyAlignment="1" applyProtection="1">
      <alignment horizontal="center" vertical="center"/>
      <protection/>
    </xf>
    <xf numFmtId="41" fontId="103" fillId="47" borderId="42" xfId="0" applyNumberFormat="1" applyFont="1" applyFill="1" applyBorder="1" applyAlignment="1">
      <alignment horizontal="center"/>
    </xf>
    <xf numFmtId="41" fontId="5" fillId="47" borderId="43" xfId="0" applyNumberFormat="1" applyFont="1" applyFill="1" applyBorder="1" applyAlignment="1">
      <alignment horizontal="center" vertical="center"/>
    </xf>
    <xf numFmtId="41" fontId="105" fillId="47" borderId="42" xfId="0" applyNumberFormat="1" applyFont="1" applyFill="1" applyBorder="1" applyAlignment="1" applyProtection="1">
      <alignment horizontal="center" vertical="center"/>
      <protection/>
    </xf>
    <xf numFmtId="41" fontId="105" fillId="47" borderId="43" xfId="0" applyNumberFormat="1" applyFont="1" applyFill="1" applyBorder="1" applyAlignment="1" applyProtection="1">
      <alignment horizontal="center" vertical="center"/>
      <protection/>
    </xf>
    <xf numFmtId="3" fontId="108" fillId="47" borderId="42" xfId="96" applyNumberFormat="1" applyFont="1" applyFill="1" applyBorder="1" applyAlignment="1">
      <alignment horizontal="right" vertical="center"/>
    </xf>
    <xf numFmtId="41" fontId="29" fillId="47" borderId="42" xfId="0" applyNumberFormat="1" applyFont="1" applyFill="1" applyBorder="1" applyAlignment="1">
      <alignment horizontal="center" vertical="center"/>
    </xf>
    <xf numFmtId="41" fontId="105" fillId="47" borderId="42" xfId="149" applyNumberFormat="1" applyFont="1" applyFill="1" applyBorder="1" applyAlignment="1" applyProtection="1">
      <alignment horizontal="center" vertical="center"/>
      <protection/>
    </xf>
    <xf numFmtId="41" fontId="105" fillId="47" borderId="42" xfId="0" applyNumberFormat="1" applyFont="1" applyFill="1" applyBorder="1" applyAlignment="1">
      <alignment horizontal="center"/>
    </xf>
    <xf numFmtId="3" fontId="28" fillId="0" borderId="41" xfId="136" applyNumberFormat="1" applyFont="1" applyFill="1" applyBorder="1" applyAlignment="1" applyProtection="1">
      <alignment horizontal="center" vertical="center"/>
      <protection/>
    </xf>
    <xf numFmtId="1" fontId="36" fillId="53" borderId="41" xfId="0" applyNumberFormat="1" applyFont="1" applyFill="1" applyBorder="1" applyAlignment="1" applyProtection="1">
      <alignment horizontal="center" vertical="center"/>
      <protection/>
    </xf>
    <xf numFmtId="1" fontId="36" fillId="53" borderId="41" xfId="149" applyNumberFormat="1" applyFont="1" applyFill="1" applyBorder="1" applyAlignment="1" applyProtection="1">
      <alignment horizontal="left" vertical="center"/>
      <protection/>
    </xf>
    <xf numFmtId="1" fontId="36" fillId="53" borderId="41" xfId="0" applyNumberFormat="1" applyFont="1" applyFill="1" applyBorder="1" applyAlignment="1">
      <alignment horizontal="center"/>
    </xf>
    <xf numFmtId="3" fontId="4" fillId="0" borderId="41" xfId="136" applyNumberFormat="1" applyFont="1" applyFill="1" applyBorder="1" applyAlignment="1" applyProtection="1">
      <alignment horizontal="center" vertical="center"/>
      <protection/>
    </xf>
    <xf numFmtId="194" fontId="149" fillId="0" borderId="20" xfId="98" applyNumberFormat="1" applyFont="1" applyFill="1" applyBorder="1" applyAlignment="1" applyProtection="1">
      <alignment horizontal="right" vertical="center"/>
      <protection/>
    </xf>
    <xf numFmtId="194" fontId="5" fillId="0" borderId="20" xfId="98" applyNumberFormat="1" applyFont="1" applyFill="1" applyBorder="1" applyAlignment="1" applyProtection="1">
      <alignment horizontal="right" vertical="center"/>
      <protection/>
    </xf>
    <xf numFmtId="194" fontId="5" fillId="0" borderId="20" xfId="98" applyNumberFormat="1" applyFont="1" applyFill="1" applyBorder="1" applyAlignment="1">
      <alignment horizontal="right"/>
    </xf>
    <xf numFmtId="194" fontId="149" fillId="0" borderId="20" xfId="99" applyNumberFormat="1" applyFont="1" applyFill="1" applyBorder="1" applyAlignment="1" applyProtection="1">
      <alignment horizontal="center" vertical="center"/>
      <protection/>
    </xf>
    <xf numFmtId="194" fontId="5" fillId="0" borderId="20" xfId="99" applyNumberFormat="1" applyFont="1" applyFill="1" applyBorder="1" applyAlignment="1" applyProtection="1">
      <alignment horizontal="center" vertical="center"/>
      <protection/>
    </xf>
    <xf numFmtId="194" fontId="5" fillId="0" borderId="20" xfId="99" applyNumberFormat="1" applyFont="1" applyFill="1" applyBorder="1" applyAlignment="1">
      <alignment horizontal="center"/>
    </xf>
    <xf numFmtId="49" fontId="15" fillId="0" borderId="19" xfId="0" applyNumberFormat="1" applyFont="1" applyFill="1" applyBorder="1" applyAlignment="1">
      <alignment horizontal="center"/>
    </xf>
    <xf numFmtId="49" fontId="14" fillId="0" borderId="0" xfId="0" applyNumberFormat="1" applyFont="1" applyFill="1" applyBorder="1" applyAlignment="1">
      <alignment horizontal="center"/>
    </xf>
    <xf numFmtId="49" fontId="18" fillId="0" borderId="0" xfId="0" applyNumberFormat="1" applyFont="1" applyFill="1" applyAlignment="1">
      <alignment horizontal="center"/>
    </xf>
    <xf numFmtId="0" fontId="7" fillId="0" borderId="35" xfId="0" applyNumberFormat="1" applyFont="1" applyFill="1" applyBorder="1" applyAlignment="1">
      <alignment horizontal="center" vertical="center" wrapText="1"/>
    </xf>
    <xf numFmtId="0" fontId="7" fillId="0" borderId="36" xfId="0" applyNumberFormat="1" applyFont="1" applyFill="1" applyBorder="1" applyAlignment="1">
      <alignment horizontal="center" vertical="center" wrapText="1"/>
    </xf>
    <xf numFmtId="0" fontId="7" fillId="0" borderId="24" xfId="0" applyNumberFormat="1" applyFont="1" applyFill="1" applyBorder="1" applyAlignment="1">
      <alignment horizontal="center" vertical="center" wrapText="1"/>
    </xf>
    <xf numFmtId="0" fontId="7" fillId="0" borderId="45" xfId="0" applyNumberFormat="1" applyFont="1" applyFill="1" applyBorder="1" applyAlignment="1">
      <alignment horizontal="center" vertical="center" wrapText="1"/>
    </xf>
    <xf numFmtId="49" fontId="7" fillId="0" borderId="26" xfId="0" applyNumberFormat="1" applyFont="1" applyFill="1" applyBorder="1" applyAlignment="1">
      <alignment horizontal="center" vertical="distributed" wrapText="1"/>
    </xf>
    <xf numFmtId="0" fontId="4" fillId="0" borderId="25" xfId="0" applyFont="1" applyFill="1" applyBorder="1" applyAlignment="1">
      <alignment horizontal="center" vertical="distributed"/>
    </xf>
    <xf numFmtId="49" fontId="7" fillId="0" borderId="46" xfId="0" applyNumberFormat="1" applyFont="1" applyFill="1" applyBorder="1" applyAlignment="1">
      <alignment horizontal="center" vertical="center" wrapText="1"/>
    </xf>
    <xf numFmtId="49" fontId="7" fillId="0" borderId="25" xfId="0" applyNumberFormat="1" applyFont="1" applyFill="1" applyBorder="1" applyAlignment="1">
      <alignment horizontal="center" vertical="center" wrapText="1"/>
    </xf>
    <xf numFmtId="49" fontId="7" fillId="0" borderId="21" xfId="0" applyNumberFormat="1" applyFont="1" applyFill="1" applyBorder="1" applyAlignment="1">
      <alignment horizontal="center" vertical="center" wrapText="1"/>
    </xf>
    <xf numFmtId="0" fontId="4" fillId="0" borderId="39" xfId="0" applyFont="1" applyFill="1" applyBorder="1" applyAlignment="1">
      <alignment/>
    </xf>
    <xf numFmtId="49" fontId="7" fillId="0" borderId="26" xfId="0" applyNumberFormat="1" applyFont="1" applyFill="1" applyBorder="1" applyAlignment="1">
      <alignment horizontal="center" vertical="center" wrapText="1"/>
    </xf>
    <xf numFmtId="49" fontId="13" fillId="0" borderId="0" xfId="0" applyNumberFormat="1" applyFont="1" applyFill="1" applyAlignment="1">
      <alignment horizontal="left" wrapText="1"/>
    </xf>
    <xf numFmtId="49" fontId="6" fillId="0" borderId="26" xfId="0" applyNumberFormat="1" applyFont="1" applyFill="1" applyBorder="1" applyAlignment="1">
      <alignment horizontal="center" vertical="center" wrapText="1"/>
    </xf>
    <xf numFmtId="49" fontId="6" fillId="0" borderId="25" xfId="0" applyNumberFormat="1" applyFont="1" applyFill="1" applyBorder="1" applyAlignment="1">
      <alignment horizontal="center" vertical="center" wrapText="1"/>
    </xf>
    <xf numFmtId="49" fontId="7" fillId="0" borderId="26" xfId="0" applyNumberFormat="1" applyFont="1" applyFill="1" applyBorder="1" applyAlignment="1">
      <alignment horizontal="center"/>
    </xf>
    <xf numFmtId="49" fontId="7" fillId="0" borderId="25" xfId="0" applyNumberFormat="1" applyFont="1" applyFill="1" applyBorder="1" applyAlignment="1">
      <alignment horizontal="center"/>
    </xf>
    <xf numFmtId="49" fontId="15" fillId="0" borderId="0" xfId="0" applyNumberFormat="1" applyFont="1" applyFill="1" applyBorder="1" applyAlignment="1">
      <alignment horizontal="center" wrapText="1"/>
    </xf>
    <xf numFmtId="49" fontId="13" fillId="0" borderId="0" xfId="0" applyNumberFormat="1" applyFont="1" applyFill="1" applyAlignment="1">
      <alignment/>
    </xf>
    <xf numFmtId="49" fontId="0" fillId="0" borderId="0" xfId="0" applyNumberFormat="1" applyFont="1" applyFill="1" applyBorder="1" applyAlignment="1">
      <alignment horizontal="center" wrapText="1"/>
    </xf>
    <xf numFmtId="49" fontId="3" fillId="0" borderId="0" xfId="0" applyNumberFormat="1" applyFont="1" applyFill="1" applyAlignment="1">
      <alignment horizontal="center" wrapText="1"/>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25" fillId="0" borderId="0" xfId="138" applyNumberFormat="1" applyFont="1" applyBorder="1" applyAlignment="1">
      <alignment horizontal="center" wrapText="1"/>
      <protection/>
    </xf>
    <xf numFmtId="49" fontId="65" fillId="0" borderId="0" xfId="138" applyNumberFormat="1" applyFont="1" applyBorder="1" applyAlignment="1">
      <alignment horizontal="center" wrapText="1"/>
      <protection/>
    </xf>
    <xf numFmtId="49" fontId="40" fillId="0" borderId="0" xfId="138" applyNumberFormat="1" applyFont="1" applyBorder="1" applyAlignment="1">
      <alignment horizontal="center" wrapText="1"/>
      <protection/>
    </xf>
    <xf numFmtId="49" fontId="7" fillId="0" borderId="26" xfId="138" applyNumberFormat="1" applyFont="1" applyBorder="1" applyAlignment="1">
      <alignment horizontal="center" vertical="center" wrapText="1"/>
      <protection/>
    </xf>
    <xf numFmtId="49" fontId="7" fillId="0" borderId="46" xfId="138" applyNumberFormat="1" applyFont="1" applyBorder="1" applyAlignment="1">
      <alignment horizontal="center" vertical="center" wrapText="1"/>
      <protection/>
    </xf>
    <xf numFmtId="49" fontId="7" fillId="0" borderId="25" xfId="138" applyNumberFormat="1" applyFont="1" applyBorder="1" applyAlignment="1">
      <alignment horizontal="center" vertical="center" wrapText="1"/>
      <protection/>
    </xf>
    <xf numFmtId="49" fontId="7" fillId="0" borderId="26" xfId="138" applyNumberFormat="1" applyFont="1" applyFill="1" applyBorder="1" applyAlignment="1">
      <alignment horizontal="center" vertical="center" wrapText="1"/>
      <protection/>
    </xf>
    <xf numFmtId="49" fontId="27" fillId="0" borderId="25" xfId="138" applyNumberFormat="1" applyFont="1" applyFill="1" applyBorder="1" applyAlignment="1">
      <alignment horizontal="center" vertical="center" wrapText="1"/>
      <protection/>
    </xf>
    <xf numFmtId="49" fontId="0" fillId="3" borderId="35" xfId="138" applyNumberFormat="1" applyFont="1" applyFill="1" applyBorder="1" applyAlignment="1">
      <alignment horizontal="center"/>
      <protection/>
    </xf>
    <xf numFmtId="49" fontId="0" fillId="3" borderId="19" xfId="138" applyNumberFormat="1" applyFont="1" applyFill="1" applyBorder="1" applyAlignment="1">
      <alignment horizontal="center"/>
      <protection/>
    </xf>
    <xf numFmtId="49" fontId="0" fillId="3" borderId="36" xfId="138" applyNumberFormat="1" applyFont="1" applyFill="1" applyBorder="1" applyAlignment="1">
      <alignment horizontal="center"/>
      <protection/>
    </xf>
    <xf numFmtId="3" fontId="34" fillId="47" borderId="39" xfId="138" applyNumberFormat="1" applyFont="1" applyFill="1" applyBorder="1" applyAlignment="1" applyProtection="1">
      <alignment horizontal="center" vertical="center" wrapText="1"/>
      <protection/>
    </xf>
    <xf numFmtId="3" fontId="34" fillId="47" borderId="23" xfId="138" applyNumberFormat="1" applyFont="1" applyFill="1" applyBorder="1" applyAlignment="1" applyProtection="1">
      <alignment horizontal="center" vertical="center" wrapText="1"/>
      <protection/>
    </xf>
    <xf numFmtId="49" fontId="7" fillId="0" borderId="20" xfId="138" applyNumberFormat="1" applyFont="1" applyFill="1" applyBorder="1" applyAlignment="1" applyProtection="1">
      <alignment horizontal="center" vertical="center" wrapText="1"/>
      <protection/>
    </xf>
    <xf numFmtId="3" fontId="7" fillId="47" borderId="21" xfId="138" applyNumberFormat="1" applyFont="1" applyFill="1" applyBorder="1" applyAlignment="1" applyProtection="1">
      <alignment horizontal="center" vertical="center" wrapText="1"/>
      <protection/>
    </xf>
    <xf numFmtId="3" fontId="7" fillId="47" borderId="23" xfId="138" applyNumberFormat="1" applyFont="1" applyFill="1" applyBorder="1" applyAlignment="1" applyProtection="1">
      <alignment horizontal="center" vertical="center" wrapText="1"/>
      <protection/>
    </xf>
    <xf numFmtId="49" fontId="0" fillId="0" borderId="0" xfId="138" applyNumberFormat="1" applyFont="1" applyAlignment="1">
      <alignment horizontal="left"/>
      <protection/>
    </xf>
    <xf numFmtId="49" fontId="33" fillId="0" borderId="0" xfId="138" applyNumberFormat="1" applyFont="1" applyAlignment="1">
      <alignment horizontal="center"/>
      <protection/>
    </xf>
    <xf numFmtId="49" fontId="28" fillId="0" borderId="0" xfId="138" applyNumberFormat="1" applyFont="1" applyAlignment="1">
      <alignment horizontal="center" wrapText="1"/>
      <protection/>
    </xf>
    <xf numFmtId="49" fontId="25" fillId="0" borderId="0" xfId="138" applyNumberFormat="1" applyFont="1" applyAlignment="1">
      <alignment horizontal="center"/>
      <protection/>
    </xf>
    <xf numFmtId="0" fontId="16" fillId="0" borderId="20" xfId="138" applyNumberFormat="1" applyFont="1" applyBorder="1" applyAlignment="1">
      <alignment horizontal="center" vertical="center" wrapText="1"/>
      <protection/>
    </xf>
    <xf numFmtId="49" fontId="31" fillId="0" borderId="0" xfId="138" applyNumberFormat="1" applyFont="1" applyBorder="1" applyAlignment="1">
      <alignment horizontal="center" wrapText="1"/>
      <protection/>
    </xf>
    <xf numFmtId="0" fontId="55" fillId="3" borderId="26" xfId="138" applyNumberFormat="1" applyFont="1" applyFill="1" applyBorder="1" applyAlignment="1">
      <alignment horizontal="center" vertical="center" wrapText="1"/>
      <protection/>
    </xf>
    <xf numFmtId="0" fontId="55" fillId="3" borderId="25" xfId="138" applyNumberFormat="1" applyFont="1" applyFill="1" applyBorder="1" applyAlignment="1">
      <alignment horizontal="center" vertical="center" wrapText="1"/>
      <protection/>
    </xf>
    <xf numFmtId="49" fontId="3" fillId="0" borderId="0" xfId="138" applyNumberFormat="1" applyFont="1" applyBorder="1" applyAlignment="1">
      <alignment horizontal="left" wrapText="1"/>
      <protection/>
    </xf>
    <xf numFmtId="49" fontId="0" fillId="0" borderId="0" xfId="138" applyNumberFormat="1" applyFont="1" applyBorder="1" applyAlignment="1">
      <alignment horizontal="left" wrapText="1"/>
      <protection/>
    </xf>
    <xf numFmtId="49" fontId="18" fillId="0" borderId="22" xfId="138" applyNumberFormat="1" applyFont="1" applyFill="1" applyBorder="1" applyAlignment="1">
      <alignment horizontal="center" vertical="center"/>
      <protection/>
    </xf>
    <xf numFmtId="49" fontId="7" fillId="0" borderId="20" xfId="138" applyNumberFormat="1" applyFont="1" applyFill="1" applyBorder="1" applyAlignment="1">
      <alignment horizontal="center" vertical="center" wrapText="1"/>
      <protection/>
    </xf>
    <xf numFmtId="49" fontId="18" fillId="0" borderId="0" xfId="138" applyNumberFormat="1" applyFont="1" applyAlignment="1">
      <alignment horizontal="left"/>
      <protection/>
    </xf>
    <xf numFmtId="49" fontId="14" fillId="47" borderId="0" xfId="138" applyNumberFormat="1" applyFont="1" applyFill="1" applyAlignment="1">
      <alignment horizontal="center" vertical="center" wrapText="1"/>
      <protection/>
    </xf>
    <xf numFmtId="49" fontId="3" fillId="0" borderId="0" xfId="138" applyNumberFormat="1" applyFont="1" applyAlignment="1">
      <alignment horizontal="left"/>
      <protection/>
    </xf>
    <xf numFmtId="0" fontId="25" fillId="0" borderId="0" xfId="138" applyFont="1" applyAlignment="1">
      <alignment horizontal="center"/>
      <protection/>
    </xf>
    <xf numFmtId="49" fontId="25" fillId="47" borderId="0" xfId="138" applyNumberFormat="1" applyFont="1" applyFill="1" applyAlignment="1">
      <alignment horizontal="center"/>
      <protection/>
    </xf>
    <xf numFmtId="49" fontId="7" fillId="0" borderId="25" xfId="138" applyNumberFormat="1" applyFont="1" applyFill="1" applyBorder="1" applyAlignment="1">
      <alignment horizontal="center" vertical="center" wrapText="1"/>
      <protection/>
    </xf>
    <xf numFmtId="0" fontId="7" fillId="0" borderId="35" xfId="138" applyNumberFormat="1" applyFont="1" applyBorder="1" applyAlignment="1">
      <alignment horizontal="center" vertical="center" wrapText="1"/>
      <protection/>
    </xf>
    <xf numFmtId="0" fontId="7" fillId="0" borderId="36" xfId="138" applyNumberFormat="1" applyFont="1" applyBorder="1" applyAlignment="1">
      <alignment horizontal="center" vertical="center" wrapText="1"/>
      <protection/>
    </xf>
    <xf numFmtId="0" fontId="7" fillId="0" borderId="24" xfId="138" applyNumberFormat="1" applyFont="1" applyBorder="1" applyAlignment="1">
      <alignment horizontal="center" vertical="center" wrapText="1"/>
      <protection/>
    </xf>
    <xf numFmtId="0" fontId="7" fillId="0" borderId="45" xfId="138" applyNumberFormat="1" applyFont="1" applyBorder="1" applyAlignment="1">
      <alignment horizontal="center" vertical="center" wrapText="1"/>
      <protection/>
    </xf>
    <xf numFmtId="49" fontId="7" fillId="44" borderId="26" xfId="138" applyNumberFormat="1" applyFont="1" applyFill="1" applyBorder="1" applyAlignment="1">
      <alignment horizontal="center" vertical="center"/>
      <protection/>
    </xf>
    <xf numFmtId="49" fontId="7" fillId="44" borderId="25" xfId="138" applyNumberFormat="1" applyFont="1" applyFill="1" applyBorder="1" applyAlignment="1">
      <alignment horizontal="center" vertical="center"/>
      <protection/>
    </xf>
    <xf numFmtId="0" fontId="56" fillId="3" borderId="26" xfId="138" applyNumberFormat="1" applyFont="1" applyFill="1" applyBorder="1" applyAlignment="1">
      <alignment horizontal="center" vertical="center" wrapText="1"/>
      <protection/>
    </xf>
    <xf numFmtId="0" fontId="56" fillId="3" borderId="25" xfId="138" applyNumberFormat="1" applyFont="1" applyFill="1" applyBorder="1" applyAlignment="1">
      <alignment horizontal="center" vertical="center" wrapText="1"/>
      <protection/>
    </xf>
    <xf numFmtId="49" fontId="3" fillId="0" borderId="0" xfId="138" applyNumberFormat="1" applyFont="1" applyFill="1" applyAlignment="1">
      <alignment horizontal="left"/>
      <protection/>
    </xf>
    <xf numFmtId="49" fontId="6" fillId="0" borderId="20" xfId="138" applyNumberFormat="1" applyFont="1" applyFill="1" applyBorder="1" applyAlignment="1">
      <alignment horizontal="center" vertical="center" wrapText="1"/>
      <protection/>
    </xf>
    <xf numFmtId="49" fontId="6" fillId="0" borderId="26" xfId="138" applyNumberFormat="1" applyFont="1" applyFill="1" applyBorder="1" applyAlignment="1">
      <alignment horizontal="center" vertical="center" wrapText="1"/>
      <protection/>
    </xf>
    <xf numFmtId="49" fontId="6" fillId="0" borderId="46" xfId="138" applyNumberFormat="1" applyFont="1" applyFill="1" applyBorder="1" applyAlignment="1">
      <alignment horizontal="center" vertical="center" wrapText="1"/>
      <protection/>
    </xf>
    <xf numFmtId="49" fontId="6" fillId="0" borderId="25" xfId="138" applyNumberFormat="1" applyFont="1" applyFill="1" applyBorder="1" applyAlignment="1">
      <alignment horizontal="center" vertical="center" wrapText="1"/>
      <protection/>
    </xf>
    <xf numFmtId="49" fontId="18" fillId="0" borderId="0" xfId="138" applyNumberFormat="1" applyFont="1" applyFill="1" applyBorder="1" applyAlignment="1">
      <alignment horizontal="left"/>
      <protection/>
    </xf>
    <xf numFmtId="49" fontId="0" fillId="0" borderId="0" xfId="138" applyNumberFormat="1" applyFont="1" applyFill="1" applyAlignment="1">
      <alignment horizontal="justify" wrapText="1"/>
      <protection/>
    </xf>
    <xf numFmtId="49" fontId="3" fillId="0" borderId="0" xfId="138" applyNumberFormat="1" applyFont="1" applyFill="1" applyAlignment="1">
      <alignment horizontal="center" vertical="top" wrapText="1"/>
      <protection/>
    </xf>
    <xf numFmtId="49" fontId="68" fillId="3" borderId="26" xfId="138" applyNumberFormat="1" applyFont="1" applyFill="1" applyBorder="1" applyAlignment="1">
      <alignment horizontal="center" vertical="center" wrapText="1"/>
      <protection/>
    </xf>
    <xf numFmtId="49" fontId="68" fillId="3" borderId="25" xfId="138" applyNumberFormat="1" applyFont="1" applyFill="1" applyBorder="1" applyAlignment="1">
      <alignment horizontal="center" vertical="center" wrapText="1"/>
      <protection/>
    </xf>
    <xf numFmtId="49" fontId="7" fillId="44" borderId="26" xfId="138" applyNumberFormat="1" applyFont="1" applyFill="1" applyBorder="1" applyAlignment="1">
      <alignment horizontal="center"/>
      <protection/>
    </xf>
    <xf numFmtId="49" fontId="7" fillId="44" borderId="25" xfId="138" applyNumberFormat="1" applyFont="1" applyFill="1" applyBorder="1" applyAlignment="1">
      <alignment horizontal="center"/>
      <protection/>
    </xf>
    <xf numFmtId="49" fontId="21" fillId="0" borderId="26" xfId="138" applyNumberFormat="1" applyFont="1" applyFill="1" applyBorder="1" applyAlignment="1">
      <alignment horizontal="center" vertical="center" wrapText="1"/>
      <protection/>
    </xf>
    <xf numFmtId="49" fontId="21" fillId="0" borderId="25" xfId="138" applyNumberFormat="1" applyFont="1" applyFill="1" applyBorder="1" applyAlignment="1">
      <alignment horizontal="center" vertical="center" wrapText="1"/>
      <protection/>
    </xf>
    <xf numFmtId="0" fontId="6" fillId="0" borderId="35" xfId="138" applyNumberFormat="1" applyFont="1" applyFill="1" applyBorder="1" applyAlignment="1">
      <alignment horizontal="center" vertical="center" wrapText="1"/>
      <protection/>
    </xf>
    <xf numFmtId="0" fontId="6" fillId="0" borderId="36" xfId="138" applyNumberFormat="1" applyFont="1" applyFill="1" applyBorder="1" applyAlignment="1">
      <alignment horizontal="center" vertical="center" wrapText="1"/>
      <protection/>
    </xf>
    <xf numFmtId="0" fontId="6" fillId="0" borderId="24" xfId="138" applyNumberFormat="1" applyFont="1" applyFill="1" applyBorder="1" applyAlignment="1">
      <alignment horizontal="center" vertical="center" wrapText="1"/>
      <protection/>
    </xf>
    <xf numFmtId="0" fontId="6" fillId="0" borderId="45" xfId="138" applyNumberFormat="1" applyFont="1" applyFill="1" applyBorder="1" applyAlignment="1">
      <alignment horizontal="center" vertical="center" wrapText="1"/>
      <protection/>
    </xf>
    <xf numFmtId="0" fontId="6" fillId="0" borderId="27" xfId="138" applyNumberFormat="1" applyFont="1" applyFill="1" applyBorder="1" applyAlignment="1">
      <alignment horizontal="center" vertical="center" wrapText="1"/>
      <protection/>
    </xf>
    <xf numFmtId="0" fontId="6" fillId="0" borderId="37" xfId="138" applyNumberFormat="1" applyFont="1" applyFill="1" applyBorder="1" applyAlignment="1">
      <alignment horizontal="center" vertical="center" wrapText="1"/>
      <protection/>
    </xf>
    <xf numFmtId="49" fontId="6" fillId="0" borderId="39" xfId="138" applyNumberFormat="1" applyFont="1" applyFill="1" applyBorder="1" applyAlignment="1">
      <alignment horizontal="center" vertical="center" wrapText="1"/>
      <protection/>
    </xf>
    <xf numFmtId="49" fontId="6" fillId="0" borderId="23" xfId="138" applyNumberFormat="1" applyFont="1" applyFill="1" applyBorder="1" applyAlignment="1">
      <alignment horizontal="center" vertical="center" wrapText="1"/>
      <protection/>
    </xf>
    <xf numFmtId="49" fontId="3" fillId="0" borderId="20" xfId="138" applyNumberFormat="1" applyFont="1" applyFill="1" applyBorder="1" applyAlignment="1">
      <alignment horizontal="center"/>
      <protection/>
    </xf>
    <xf numFmtId="49" fontId="67" fillId="3" borderId="26" xfId="138" applyNumberFormat="1" applyFont="1" applyFill="1" applyBorder="1" applyAlignment="1">
      <alignment horizontal="center" vertical="center" wrapText="1"/>
      <protection/>
    </xf>
    <xf numFmtId="49" fontId="67" fillId="3" borderId="25" xfId="138" applyNumberFormat="1" applyFont="1" applyFill="1" applyBorder="1" applyAlignment="1">
      <alignment horizontal="center" vertical="center" wrapText="1"/>
      <protection/>
    </xf>
    <xf numFmtId="49" fontId="0" fillId="0" borderId="0" xfId="138" applyNumberFormat="1" applyFont="1" applyFill="1" applyBorder="1" applyAlignment="1">
      <alignment horizontal="left"/>
      <protection/>
    </xf>
    <xf numFmtId="49" fontId="3" fillId="0" borderId="0" xfId="138" applyNumberFormat="1" applyFont="1" applyFill="1" applyBorder="1" applyAlignment="1">
      <alignment horizontal="left"/>
      <protection/>
    </xf>
    <xf numFmtId="49" fontId="3" fillId="0" borderId="0" xfId="138" applyNumberFormat="1" applyFont="1" applyFill="1" applyBorder="1" applyAlignment="1">
      <alignment horizontal="left" wrapText="1"/>
      <protection/>
    </xf>
    <xf numFmtId="49" fontId="0" fillId="0" borderId="0" xfId="138" applyNumberFormat="1" applyFont="1" applyFill="1" applyBorder="1" applyAlignment="1">
      <alignment horizontal="left" wrapText="1"/>
      <protection/>
    </xf>
    <xf numFmtId="49" fontId="6" fillId="0" borderId="22" xfId="138" applyNumberFormat="1" applyFont="1" applyFill="1" applyBorder="1" applyAlignment="1">
      <alignment horizontal="center" vertical="center" wrapText="1"/>
      <protection/>
    </xf>
    <xf numFmtId="49" fontId="15" fillId="0" borderId="0" xfId="138" applyNumberFormat="1" applyFont="1" applyFill="1" applyBorder="1" applyAlignment="1">
      <alignment horizontal="center" vertical="center" wrapText="1"/>
      <protection/>
    </xf>
    <xf numFmtId="49" fontId="13" fillId="0" borderId="0" xfId="138" applyNumberFormat="1" applyFont="1" applyFill="1" applyAlignment="1">
      <alignment horizontal="left" wrapText="1"/>
      <protection/>
    </xf>
    <xf numFmtId="49" fontId="13" fillId="0" borderId="0" xfId="138" applyNumberFormat="1" applyFont="1" applyFill="1" applyAlignment="1">
      <alignment horizontal="center" wrapText="1"/>
      <protection/>
    </xf>
    <xf numFmtId="0" fontId="3" fillId="0" borderId="0" xfId="138" applyFont="1" applyAlignment="1">
      <alignment horizontal="center"/>
      <protection/>
    </xf>
    <xf numFmtId="49" fontId="3" fillId="47" borderId="0" xfId="138" applyNumberFormat="1" applyFont="1" applyFill="1" applyAlignment="1">
      <alignment horizontal="center"/>
      <protection/>
    </xf>
    <xf numFmtId="49" fontId="23" fillId="0" borderId="0" xfId="138" applyNumberFormat="1" applyFont="1" applyFill="1" applyBorder="1" applyAlignment="1">
      <alignment horizontal="center" wrapText="1"/>
      <protection/>
    </xf>
    <xf numFmtId="49" fontId="15" fillId="0" borderId="0" xfId="138" applyNumberFormat="1" applyFont="1" applyFill="1" applyBorder="1" applyAlignment="1">
      <alignment horizontal="center" wrapText="1"/>
      <protection/>
    </xf>
    <xf numFmtId="49" fontId="71" fillId="0" borderId="0" xfId="138" applyNumberFormat="1" applyFont="1" applyFill="1" applyAlignment="1">
      <alignment horizontal="center"/>
      <protection/>
    </xf>
    <xf numFmtId="49" fontId="18" fillId="0" borderId="0" xfId="138" applyNumberFormat="1" applyFont="1" applyFill="1" applyAlignment="1">
      <alignment horizontal="center"/>
      <protection/>
    </xf>
    <xf numFmtId="49" fontId="3" fillId="0" borderId="20" xfId="138" applyNumberFormat="1" applyFont="1" applyFill="1" applyBorder="1" applyAlignment="1">
      <alignment horizontal="center" vertical="center" wrapText="1"/>
      <protection/>
    </xf>
    <xf numFmtId="49" fontId="20" fillId="0" borderId="20" xfId="138" applyNumberFormat="1" applyFont="1" applyFill="1" applyBorder="1" applyAlignment="1">
      <alignment horizontal="center" vertical="center" wrapText="1"/>
      <protection/>
    </xf>
    <xf numFmtId="49" fontId="3" fillId="0" borderId="20" xfId="138" applyNumberFormat="1" applyFont="1" applyBorder="1" applyAlignment="1">
      <alignment horizontal="center"/>
      <protection/>
    </xf>
    <xf numFmtId="49" fontId="14" fillId="0" borderId="0" xfId="138" applyNumberFormat="1" applyFont="1" applyAlignment="1">
      <alignment horizontal="center" wrapText="1"/>
      <protection/>
    </xf>
    <xf numFmtId="49" fontId="18" fillId="0" borderId="22" xfId="138" applyNumberFormat="1" applyFont="1" applyBorder="1" applyAlignment="1">
      <alignment horizontal="left"/>
      <protection/>
    </xf>
    <xf numFmtId="49" fontId="18" fillId="0" borderId="0" xfId="138" applyNumberFormat="1" applyFont="1" applyAlignment="1">
      <alignment horizontal="center"/>
      <protection/>
    </xf>
    <xf numFmtId="49" fontId="56" fillId="3" borderId="26" xfId="138" applyNumberFormat="1" applyFont="1" applyFill="1" applyBorder="1" applyAlignment="1">
      <alignment horizontal="center" wrapText="1"/>
      <protection/>
    </xf>
    <xf numFmtId="49" fontId="56" fillId="3" borderId="25" xfId="138" applyNumberFormat="1" applyFont="1" applyFill="1" applyBorder="1" applyAlignment="1">
      <alignment horizontal="center" wrapText="1"/>
      <protection/>
    </xf>
    <xf numFmtId="49" fontId="55" fillId="3" borderId="26" xfId="138" applyNumberFormat="1" applyFont="1" applyFill="1" applyBorder="1" applyAlignment="1">
      <alignment horizontal="center" wrapText="1"/>
      <protection/>
    </xf>
    <xf numFmtId="49" fontId="55" fillId="3" borderId="25" xfId="138" applyNumberFormat="1" applyFont="1" applyFill="1" applyBorder="1" applyAlignment="1">
      <alignment horizontal="center" wrapText="1"/>
      <protection/>
    </xf>
    <xf numFmtId="49" fontId="18" fillId="0" borderId="0" xfId="138" applyNumberFormat="1" applyFont="1" applyBorder="1" applyAlignment="1">
      <alignment horizontal="left"/>
      <protection/>
    </xf>
    <xf numFmtId="49" fontId="28" fillId="0" borderId="0" xfId="138" applyNumberFormat="1" applyFont="1" applyAlignment="1">
      <alignment horizontal="center"/>
      <protection/>
    </xf>
    <xf numFmtId="49" fontId="0" fillId="0" borderId="0" xfId="138" applyNumberFormat="1" applyFont="1" applyAlignment="1">
      <alignment horizontal="left" wrapText="1"/>
      <protection/>
    </xf>
    <xf numFmtId="49" fontId="3" fillId="0" borderId="0" xfId="138" applyNumberFormat="1" applyFont="1" applyAlignment="1">
      <alignment horizontal="left" wrapText="1"/>
      <protection/>
    </xf>
    <xf numFmtId="49" fontId="0" fillId="0" borderId="0" xfId="138" applyNumberFormat="1" applyFont="1" applyAlignment="1">
      <alignment/>
      <protection/>
    </xf>
    <xf numFmtId="49" fontId="31" fillId="0" borderId="0" xfId="138" applyNumberFormat="1" applyFont="1" applyBorder="1" applyAlignment="1">
      <alignment horizontal="center"/>
      <protection/>
    </xf>
    <xf numFmtId="49" fontId="25" fillId="0" borderId="0" xfId="138" applyNumberFormat="1" applyFont="1" applyBorder="1" applyAlignment="1">
      <alignment horizontal="center"/>
      <protection/>
    </xf>
    <xf numFmtId="49" fontId="7" fillId="0" borderId="35" xfId="138" applyNumberFormat="1" applyFont="1" applyFill="1" applyBorder="1" applyAlignment="1">
      <alignment horizontal="center" vertical="center" wrapText="1"/>
      <protection/>
    </xf>
    <xf numFmtId="49" fontId="7" fillId="0" borderId="36" xfId="138" applyNumberFormat="1" applyFont="1" applyFill="1" applyBorder="1" applyAlignment="1">
      <alignment horizontal="center" vertical="center" wrapText="1"/>
      <protection/>
    </xf>
    <xf numFmtId="49" fontId="7" fillId="0" borderId="24" xfId="138" applyNumberFormat="1" applyFont="1" applyFill="1" applyBorder="1" applyAlignment="1">
      <alignment horizontal="center" vertical="center" wrapText="1"/>
      <protection/>
    </xf>
    <xf numFmtId="49" fontId="7" fillId="0" borderId="45" xfId="138" applyNumberFormat="1" applyFont="1" applyFill="1" applyBorder="1" applyAlignment="1">
      <alignment horizontal="center" vertical="center" wrapText="1"/>
      <protection/>
    </xf>
    <xf numFmtId="49" fontId="7" fillId="0" borderId="27" xfId="138" applyNumberFormat="1" applyFont="1" applyFill="1" applyBorder="1" applyAlignment="1">
      <alignment horizontal="center" vertical="center" wrapText="1"/>
      <protection/>
    </xf>
    <xf numFmtId="49" fontId="7" fillId="0" borderId="37" xfId="138" applyNumberFormat="1" applyFont="1" applyFill="1" applyBorder="1" applyAlignment="1">
      <alignment horizontal="center" vertical="center" wrapText="1"/>
      <protection/>
    </xf>
    <xf numFmtId="49" fontId="13" fillId="0" borderId="0" xfId="138" applyNumberFormat="1" applyFont="1" applyBorder="1" applyAlignment="1">
      <alignment wrapText="1"/>
      <protection/>
    </xf>
    <xf numFmtId="49" fontId="13" fillId="0" borderId="0" xfId="138" applyNumberFormat="1" applyFont="1" applyBorder="1" applyAlignment="1">
      <alignment horizontal="center" wrapText="1"/>
      <protection/>
    </xf>
    <xf numFmtId="49" fontId="7" fillId="44" borderId="26" xfId="138" applyNumberFormat="1" applyFont="1" applyFill="1" applyBorder="1" applyAlignment="1">
      <alignment horizontal="center" vertical="center" wrapText="1"/>
      <protection/>
    </xf>
    <xf numFmtId="49" fontId="7" fillId="44" borderId="25" xfId="138" applyNumberFormat="1" applyFont="1" applyFill="1" applyBorder="1" applyAlignment="1">
      <alignment horizontal="center" vertical="center" wrapText="1"/>
      <protection/>
    </xf>
    <xf numFmtId="49" fontId="16" fillId="0" borderId="26" xfId="138" applyNumberFormat="1" applyFont="1" applyBorder="1" applyAlignment="1">
      <alignment horizontal="center" wrapText="1"/>
      <protection/>
    </xf>
    <xf numFmtId="49" fontId="16" fillId="0" borderId="25" xfId="138" applyNumberFormat="1" applyFont="1" applyBorder="1" applyAlignment="1">
      <alignment horizontal="center" wrapText="1"/>
      <protection/>
    </xf>
    <xf numFmtId="49" fontId="28" fillId="0" borderId="0" xfId="138" applyNumberFormat="1" applyFont="1" applyBorder="1" applyAlignment="1">
      <alignment horizontal="center" wrapText="1"/>
      <protection/>
    </xf>
    <xf numFmtId="49" fontId="6" fillId="0" borderId="20" xfId="140" applyNumberFormat="1" applyFont="1" applyFill="1" applyBorder="1" applyAlignment="1">
      <alignment horizontal="center" vertical="center" wrapText="1"/>
      <protection/>
    </xf>
    <xf numFmtId="49" fontId="85" fillId="3" borderId="26" xfId="140" applyNumberFormat="1" applyFont="1" applyFill="1" applyBorder="1" applyAlignment="1">
      <alignment horizontal="center" vertical="center" wrapText="1"/>
      <protection/>
    </xf>
    <xf numFmtId="49" fontId="85" fillId="3" borderId="25" xfId="140" applyNumberFormat="1" applyFont="1" applyFill="1" applyBorder="1" applyAlignment="1">
      <alignment horizontal="center" vertical="center" wrapText="1"/>
      <protection/>
    </xf>
    <xf numFmtId="49" fontId="6" fillId="0" borderId="25" xfId="140" applyNumberFormat="1" applyFont="1" applyFill="1" applyBorder="1" applyAlignment="1">
      <alignment horizontal="center" vertical="center" wrapText="1"/>
      <protection/>
    </xf>
    <xf numFmtId="49" fontId="3" fillId="0" borderId="0" xfId="140" applyNumberFormat="1" applyFont="1" applyBorder="1" applyAlignment="1">
      <alignment horizontal="left"/>
      <protection/>
    </xf>
    <xf numFmtId="49" fontId="6" fillId="0" borderId="35" xfId="140" applyNumberFormat="1" applyFont="1" applyFill="1" applyBorder="1" applyAlignment="1">
      <alignment horizontal="center" vertical="center"/>
      <protection/>
    </xf>
    <xf numFmtId="49" fontId="6" fillId="0" borderId="36" xfId="140" applyNumberFormat="1" applyFont="1" applyFill="1" applyBorder="1" applyAlignment="1">
      <alignment horizontal="center" vertical="center"/>
      <protection/>
    </xf>
    <xf numFmtId="49" fontId="6" fillId="0" borderId="24" xfId="140" applyNumberFormat="1" applyFont="1" applyFill="1" applyBorder="1" applyAlignment="1">
      <alignment horizontal="center" vertical="center"/>
      <protection/>
    </xf>
    <xf numFmtId="49" fontId="6" fillId="0" borderId="45" xfId="140" applyNumberFormat="1" applyFont="1" applyFill="1" applyBorder="1" applyAlignment="1">
      <alignment horizontal="center" vertical="center"/>
      <protection/>
    </xf>
    <xf numFmtId="49" fontId="6" fillId="0" borderId="27" xfId="140" applyNumberFormat="1" applyFont="1" applyFill="1" applyBorder="1" applyAlignment="1">
      <alignment horizontal="center" vertical="center"/>
      <protection/>
    </xf>
    <xf numFmtId="49" fontId="6" fillId="0" borderId="37" xfId="140" applyNumberFormat="1" applyFont="1" applyFill="1" applyBorder="1" applyAlignment="1">
      <alignment horizontal="center" vertical="center"/>
      <protection/>
    </xf>
    <xf numFmtId="49" fontId="14" fillId="0" borderId="0" xfId="140" applyNumberFormat="1" applyFont="1" applyFill="1" applyAlignment="1">
      <alignment horizontal="center" wrapText="1"/>
      <protection/>
    </xf>
    <xf numFmtId="49" fontId="14" fillId="0" borderId="0" xfId="140" applyNumberFormat="1" applyFont="1" applyAlignment="1">
      <alignment horizontal="center"/>
      <protection/>
    </xf>
    <xf numFmtId="49" fontId="4" fillId="0" borderId="0" xfId="140" applyNumberFormat="1" applyFont="1" applyAlignment="1">
      <alignment horizontal="left"/>
      <protection/>
    </xf>
    <xf numFmtId="49" fontId="6" fillId="0" borderId="26" xfId="140" applyNumberFormat="1" applyFont="1" applyFill="1" applyBorder="1" applyAlignment="1">
      <alignment horizontal="center" vertical="center"/>
      <protection/>
    </xf>
    <xf numFmtId="49" fontId="6" fillId="0" borderId="46" xfId="140" applyNumberFormat="1" applyFont="1" applyFill="1" applyBorder="1" applyAlignment="1">
      <alignment horizontal="center" vertical="center"/>
      <protection/>
    </xf>
    <xf numFmtId="49" fontId="3" fillId="0" borderId="0" xfId="140" applyNumberFormat="1" applyFont="1" applyFill="1" applyAlignment="1">
      <alignment horizontal="left"/>
      <protection/>
    </xf>
    <xf numFmtId="49" fontId="33" fillId="0" borderId="0" xfId="140" applyNumberFormat="1" applyFont="1" applyAlignment="1">
      <alignment horizontal="center"/>
      <protection/>
    </xf>
    <xf numFmtId="49" fontId="18" fillId="0" borderId="0" xfId="140" applyNumberFormat="1" applyFont="1" applyBorder="1" applyAlignment="1">
      <alignment horizontal="left"/>
      <protection/>
    </xf>
    <xf numFmtId="49" fontId="6" fillId="0" borderId="26" xfId="140" applyNumberFormat="1" applyFont="1" applyFill="1" applyBorder="1" applyAlignment="1">
      <alignment horizontal="center" vertical="center" wrapText="1"/>
      <protection/>
    </xf>
    <xf numFmtId="49" fontId="86" fillId="3" borderId="26" xfId="140" applyNumberFormat="1" applyFont="1" applyFill="1" applyBorder="1" applyAlignment="1">
      <alignment horizontal="center" vertical="center" wrapText="1"/>
      <protection/>
    </xf>
    <xf numFmtId="49" fontId="86" fillId="3" borderId="25" xfId="140" applyNumberFormat="1" applyFont="1" applyFill="1" applyBorder="1" applyAlignment="1">
      <alignment horizontal="center" vertical="center" wrapText="1"/>
      <protection/>
    </xf>
    <xf numFmtId="49" fontId="28" fillId="0" borderId="0" xfId="140" applyNumberFormat="1" applyFont="1" applyAlignment="1">
      <alignment horizontal="center"/>
      <protection/>
    </xf>
    <xf numFmtId="0" fontId="25" fillId="47" borderId="0" xfId="140" applyFont="1" applyFill="1" applyBorder="1" applyAlignment="1">
      <alignment horizontal="center"/>
      <protection/>
    </xf>
    <xf numFmtId="49" fontId="31" fillId="0" borderId="0" xfId="140" applyNumberFormat="1" applyFont="1" applyAlignment="1">
      <alignment horizontal="center"/>
      <protection/>
    </xf>
    <xf numFmtId="49" fontId="25" fillId="0" borderId="0" xfId="140" applyNumberFormat="1" applyFont="1" applyBorder="1" applyAlignment="1">
      <alignment horizontal="center" wrapText="1"/>
      <protection/>
    </xf>
    <xf numFmtId="49" fontId="6" fillId="0" borderId="26" xfId="140" applyNumberFormat="1" applyFont="1" applyBorder="1" applyAlignment="1">
      <alignment horizontal="center" vertical="center" wrapText="1"/>
      <protection/>
    </xf>
    <xf numFmtId="49" fontId="6" fillId="0" borderId="25" xfId="140" applyNumberFormat="1" applyFont="1" applyBorder="1" applyAlignment="1">
      <alignment horizontal="center" vertical="center" wrapText="1"/>
      <protection/>
    </xf>
    <xf numFmtId="49" fontId="25" fillId="0" borderId="0" xfId="140" applyNumberFormat="1" applyFont="1" applyBorder="1" applyAlignment="1">
      <alignment horizontal="center"/>
      <protection/>
    </xf>
    <xf numFmtId="49" fontId="76" fillId="4" borderId="21" xfId="140" applyNumberFormat="1" applyFont="1" applyFill="1" applyBorder="1" applyAlignment="1">
      <alignment horizontal="center" vertical="center" wrapText="1"/>
      <protection/>
    </xf>
    <xf numFmtId="49" fontId="76" fillId="4" borderId="39" xfId="140" applyNumberFormat="1" applyFont="1" applyFill="1" applyBorder="1" applyAlignment="1">
      <alignment horizontal="center" vertical="center" wrapText="1"/>
      <protection/>
    </xf>
    <xf numFmtId="49" fontId="76" fillId="4" borderId="23" xfId="140" applyNumberFormat="1" applyFont="1" applyFill="1" applyBorder="1" applyAlignment="1">
      <alignment horizontal="center" vertical="center" wrapText="1"/>
      <protection/>
    </xf>
    <xf numFmtId="49" fontId="0" fillId="0" borderId="0" xfId="140" applyNumberFormat="1" applyFont="1" applyAlignment="1">
      <alignment horizontal="left"/>
      <protection/>
    </xf>
    <xf numFmtId="49" fontId="84" fillId="0" borderId="26" xfId="140" applyNumberFormat="1" applyFont="1" applyBorder="1" applyAlignment="1">
      <alignment horizontal="center" vertical="center" wrapText="1"/>
      <protection/>
    </xf>
    <xf numFmtId="49" fontId="84" fillId="0" borderId="25" xfId="140" applyNumberFormat="1" applyFont="1" applyBorder="1" applyAlignment="1">
      <alignment horizontal="center" vertical="center" wrapText="1"/>
      <protection/>
    </xf>
    <xf numFmtId="49" fontId="31" fillId="0" borderId="0" xfId="140" applyNumberFormat="1" applyFont="1" applyBorder="1" applyAlignment="1">
      <alignment horizontal="center" wrapText="1"/>
      <protection/>
    </xf>
    <xf numFmtId="49" fontId="6" fillId="0" borderId="21" xfId="140" applyNumberFormat="1" applyFont="1" applyFill="1" applyBorder="1" applyAlignment="1">
      <alignment horizontal="center" vertical="center" wrapText="1"/>
      <protection/>
    </xf>
    <xf numFmtId="49" fontId="6" fillId="0" borderId="39" xfId="140" applyNumberFormat="1" applyFont="1" applyFill="1" applyBorder="1" applyAlignment="1">
      <alignment horizontal="center" vertical="center" wrapText="1"/>
      <protection/>
    </xf>
    <xf numFmtId="49" fontId="6" fillId="0" borderId="23" xfId="140" applyNumberFormat="1" applyFont="1" applyFill="1" applyBorder="1" applyAlignment="1">
      <alignment horizontal="center" vertical="center" wrapText="1"/>
      <protection/>
    </xf>
    <xf numFmtId="49" fontId="13" fillId="0" borderId="0" xfId="140" applyNumberFormat="1" applyFont="1" applyAlignment="1">
      <alignment horizontal="center"/>
      <protection/>
    </xf>
    <xf numFmtId="49" fontId="31" fillId="0" borderId="0" xfId="140" applyNumberFormat="1" applyFont="1" applyBorder="1" applyAlignment="1">
      <alignment horizontal="center"/>
      <protection/>
    </xf>
    <xf numFmtId="0" fontId="6" fillId="0" borderId="20" xfId="140" applyFont="1" applyBorder="1" applyAlignment="1">
      <alignment horizontal="center" vertical="center" wrapText="1"/>
      <protection/>
    </xf>
    <xf numFmtId="0" fontId="6" fillId="0" borderId="20" xfId="140" applyFont="1" applyBorder="1" applyAlignment="1">
      <alignment horizontal="center" vertical="center"/>
      <protection/>
    </xf>
    <xf numFmtId="0" fontId="6" fillId="0" borderId="20" xfId="140" applyFont="1" applyFill="1" applyBorder="1" applyAlignment="1">
      <alignment horizontal="center" vertical="center" wrapText="1"/>
      <protection/>
    </xf>
    <xf numFmtId="0" fontId="12" fillId="0" borderId="20" xfId="140" applyFont="1" applyBorder="1" applyAlignment="1">
      <alignment horizontal="center" vertical="center" wrapText="1"/>
      <protection/>
    </xf>
    <xf numFmtId="0" fontId="3" fillId="0" borderId="0" xfId="140" applyFont="1" applyBorder="1" applyAlignment="1">
      <alignment horizontal="left"/>
      <protection/>
    </xf>
    <xf numFmtId="0" fontId="0" fillId="0" borderId="0" xfId="140" applyFont="1" applyBorder="1" applyAlignment="1">
      <alignment horizontal="left"/>
      <protection/>
    </xf>
    <xf numFmtId="0" fontId="14" fillId="0" borderId="0" xfId="140" applyFont="1" applyAlignment="1">
      <alignment horizontal="center"/>
      <protection/>
    </xf>
    <xf numFmtId="0" fontId="33" fillId="0" borderId="0" xfId="140" applyFont="1" applyAlignment="1">
      <alignment horizontal="center"/>
      <protection/>
    </xf>
    <xf numFmtId="0" fontId="6" fillId="0" borderId="35" xfId="140" applyFont="1" applyBorder="1" applyAlignment="1">
      <alignment horizontal="center" vertical="center" wrapText="1"/>
      <protection/>
    </xf>
    <xf numFmtId="0" fontId="6" fillId="0" borderId="19" xfId="140" applyFont="1" applyBorder="1" applyAlignment="1">
      <alignment horizontal="center" vertical="center" wrapText="1"/>
      <protection/>
    </xf>
    <xf numFmtId="0" fontId="6" fillId="0" borderId="36" xfId="140" applyFont="1" applyBorder="1" applyAlignment="1">
      <alignment horizontal="center" vertical="center" wrapText="1"/>
      <protection/>
    </xf>
    <xf numFmtId="0" fontId="6" fillId="0" borderId="24" xfId="140" applyFont="1" applyBorder="1" applyAlignment="1">
      <alignment horizontal="center" vertical="center" wrapText="1"/>
      <protection/>
    </xf>
    <xf numFmtId="0" fontId="6" fillId="0" borderId="0" xfId="140" applyFont="1" applyBorder="1" applyAlignment="1">
      <alignment horizontal="center" vertical="center" wrapText="1"/>
      <protection/>
    </xf>
    <xf numFmtId="0" fontId="6" fillId="0" borderId="45" xfId="140" applyFont="1" applyBorder="1" applyAlignment="1">
      <alignment horizontal="center" vertical="center" wrapText="1"/>
      <protection/>
    </xf>
    <xf numFmtId="0" fontId="6" fillId="0" borderId="25" xfId="140" applyFont="1" applyBorder="1" applyAlignment="1">
      <alignment horizontal="center" vertical="center" wrapText="1"/>
      <protection/>
    </xf>
    <xf numFmtId="0" fontId="6" fillId="0" borderId="46" xfId="140" applyFont="1" applyBorder="1" applyAlignment="1">
      <alignment horizontal="center" vertical="center"/>
      <protection/>
    </xf>
    <xf numFmtId="0" fontId="6" fillId="0" borderId="25" xfId="140" applyFont="1" applyBorder="1" applyAlignment="1">
      <alignment horizontal="center" vertical="center"/>
      <protection/>
    </xf>
    <xf numFmtId="0" fontId="3" fillId="0" borderId="0" xfId="140" applyNumberFormat="1" applyFont="1" applyAlignment="1">
      <alignment horizontal="left"/>
      <protection/>
    </xf>
    <xf numFmtId="0" fontId="0" fillId="0" borderId="0" xfId="140" applyFont="1" applyAlignment="1">
      <alignment horizontal="left"/>
      <protection/>
    </xf>
    <xf numFmtId="0" fontId="0" fillId="0" borderId="0" xfId="140" applyFont="1" applyBorder="1" applyAlignment="1">
      <alignment/>
      <protection/>
    </xf>
    <xf numFmtId="0" fontId="14" fillId="0" borderId="0" xfId="140" applyFont="1" applyAlignment="1">
      <alignment horizontal="center" wrapText="1"/>
      <protection/>
    </xf>
    <xf numFmtId="0" fontId="13" fillId="0" borderId="0" xfId="140" applyFont="1" applyBorder="1" applyAlignment="1">
      <alignment horizontal="center"/>
      <protection/>
    </xf>
    <xf numFmtId="3" fontId="0" fillId="47" borderId="0" xfId="140" applyNumberFormat="1" applyFont="1" applyFill="1" applyBorder="1" applyAlignment="1">
      <alignment horizontal="left"/>
      <protection/>
    </xf>
    <xf numFmtId="0" fontId="13" fillId="0" borderId="22" xfId="140" applyFont="1" applyBorder="1" applyAlignment="1">
      <alignment horizontal="left"/>
      <protection/>
    </xf>
    <xf numFmtId="0" fontId="6" fillId="0" borderId="26" xfId="140" applyFont="1" applyBorder="1" applyAlignment="1">
      <alignment horizontal="center" vertical="center"/>
      <protection/>
    </xf>
    <xf numFmtId="0" fontId="31" fillId="0" borderId="0" xfId="140" applyNumberFormat="1" applyFont="1" applyBorder="1" applyAlignment="1">
      <alignment horizontal="center"/>
      <protection/>
    </xf>
    <xf numFmtId="0" fontId="31" fillId="0" borderId="0" xfId="140" applyFont="1" applyBorder="1" applyAlignment="1">
      <alignment horizontal="center" wrapText="1"/>
      <protection/>
    </xf>
    <xf numFmtId="0" fontId="25" fillId="0" borderId="0" xfId="140" applyFont="1" applyBorder="1" applyAlignment="1">
      <alignment horizontal="center" wrapText="1"/>
      <protection/>
    </xf>
    <xf numFmtId="0" fontId="67" fillId="3" borderId="26" xfId="140" applyFont="1" applyFill="1" applyBorder="1" applyAlignment="1">
      <alignment horizontal="center" vertical="center" wrapText="1"/>
      <protection/>
    </xf>
    <xf numFmtId="0" fontId="67" fillId="3" borderId="25" xfId="140" applyFont="1" applyFill="1" applyBorder="1" applyAlignment="1">
      <alignment horizontal="center" vertical="center" wrapText="1"/>
      <protection/>
    </xf>
    <xf numFmtId="0" fontId="25" fillId="0" borderId="0" xfId="140" applyNumberFormat="1" applyFont="1" applyBorder="1" applyAlignment="1">
      <alignment horizontal="center"/>
      <protection/>
    </xf>
    <xf numFmtId="0" fontId="68" fillId="3" borderId="26" xfId="140" applyFont="1" applyFill="1" applyBorder="1" applyAlignment="1">
      <alignment horizontal="center" vertical="center" wrapText="1"/>
      <protection/>
    </xf>
    <xf numFmtId="0" fontId="68" fillId="3" borderId="25" xfId="140" applyFont="1" applyFill="1" applyBorder="1" applyAlignment="1">
      <alignment horizontal="center" vertical="center" wrapText="1"/>
      <protection/>
    </xf>
    <xf numFmtId="0" fontId="88" fillId="0" borderId="0" xfId="140" applyFont="1" applyAlignment="1">
      <alignment horizontal="center"/>
      <protection/>
    </xf>
    <xf numFmtId="0" fontId="6" fillId="0" borderId="26" xfId="140" applyFont="1" applyBorder="1" applyAlignment="1">
      <alignment horizontal="center" vertical="center" wrapText="1"/>
      <protection/>
    </xf>
    <xf numFmtId="0" fontId="6" fillId="0" borderId="21" xfId="140" applyFont="1" applyBorder="1" applyAlignment="1">
      <alignment horizontal="center" vertical="center" wrapText="1"/>
      <protection/>
    </xf>
    <xf numFmtId="0" fontId="6" fillId="0" borderId="39" xfId="140" applyFont="1" applyBorder="1" applyAlignment="1">
      <alignment horizontal="center" vertical="center" wrapText="1"/>
      <protection/>
    </xf>
    <xf numFmtId="0" fontId="6" fillId="0" borderId="23" xfId="140" applyFont="1" applyBorder="1" applyAlignment="1">
      <alignment horizontal="center" vertical="center" wrapText="1"/>
      <protection/>
    </xf>
    <xf numFmtId="0" fontId="21" fillId="0" borderId="26" xfId="140" applyFont="1" applyBorder="1" applyAlignment="1">
      <alignment horizontal="center" vertical="center" wrapText="1"/>
      <protection/>
    </xf>
    <xf numFmtId="0" fontId="21" fillId="0" borderId="25" xfId="140" applyFont="1" applyBorder="1" applyAlignment="1">
      <alignment horizontal="center" vertical="center" wrapText="1"/>
      <protection/>
    </xf>
    <xf numFmtId="49" fontId="6" fillId="0" borderId="19" xfId="140" applyNumberFormat="1" applyFont="1" applyFill="1" applyBorder="1" applyAlignment="1">
      <alignment horizontal="center" vertical="center"/>
      <protection/>
    </xf>
    <xf numFmtId="49" fontId="6" fillId="0" borderId="0" xfId="140" applyNumberFormat="1" applyFont="1" applyFill="1" applyBorder="1" applyAlignment="1">
      <alignment horizontal="center" vertical="center"/>
      <protection/>
    </xf>
    <xf numFmtId="49" fontId="6" fillId="0" borderId="22" xfId="140" applyNumberFormat="1" applyFont="1" applyFill="1" applyBorder="1" applyAlignment="1">
      <alignment horizontal="center" vertical="center"/>
      <protection/>
    </xf>
    <xf numFmtId="49" fontId="79" fillId="0" borderId="0" xfId="140" applyNumberFormat="1" applyFont="1" applyAlignment="1">
      <alignment horizontal="center"/>
      <protection/>
    </xf>
    <xf numFmtId="49" fontId="6" fillId="0" borderId="20" xfId="140" applyNumberFormat="1" applyFont="1" applyFill="1" applyBorder="1" applyAlignment="1">
      <alignment horizontal="center" vertical="center"/>
      <protection/>
    </xf>
    <xf numFmtId="49" fontId="77" fillId="3" borderId="26" xfId="140" applyNumberFormat="1" applyFont="1" applyFill="1" applyBorder="1" applyAlignment="1">
      <alignment horizontal="center" vertical="center" wrapText="1"/>
      <protection/>
    </xf>
    <xf numFmtId="49" fontId="77" fillId="3" borderId="25" xfId="140" applyNumberFormat="1" applyFont="1" applyFill="1" applyBorder="1" applyAlignment="1">
      <alignment horizontal="center" vertical="center" wrapText="1"/>
      <protection/>
    </xf>
    <xf numFmtId="49" fontId="75" fillId="3" borderId="26" xfId="140" applyNumberFormat="1" applyFont="1" applyFill="1" applyBorder="1" applyAlignment="1">
      <alignment horizontal="center" vertical="center" wrapText="1"/>
      <protection/>
    </xf>
    <xf numFmtId="49" fontId="75" fillId="3" borderId="25" xfId="140" applyNumberFormat="1" applyFont="1" applyFill="1" applyBorder="1" applyAlignment="1">
      <alignment horizontal="center" vertical="center" wrapText="1"/>
      <protection/>
    </xf>
    <xf numFmtId="49" fontId="3" fillId="0" borderId="0" xfId="140" applyNumberFormat="1" applyFont="1" applyAlignment="1">
      <alignment horizontal="left"/>
      <protection/>
    </xf>
    <xf numFmtId="49" fontId="5" fillId="0" borderId="0" xfId="140" applyNumberFormat="1" applyFont="1" applyBorder="1" applyAlignment="1">
      <alignment horizontal="left" wrapText="1"/>
      <protection/>
    </xf>
    <xf numFmtId="49" fontId="5" fillId="0" borderId="0" xfId="140" applyNumberFormat="1" applyFont="1" applyBorder="1" applyAlignment="1">
      <alignment horizontal="left"/>
      <protection/>
    </xf>
    <xf numFmtId="49" fontId="14" fillId="0" borderId="0" xfId="140" applyNumberFormat="1" applyFont="1" applyAlignment="1">
      <alignment horizontal="center" wrapText="1"/>
      <protection/>
    </xf>
    <xf numFmtId="49" fontId="0" fillId="47" borderId="0" xfId="140" applyNumberFormat="1" applyFont="1" applyFill="1" applyBorder="1" applyAlignment="1">
      <alignment horizontal="left" vertical="top" wrapText="1"/>
      <protection/>
    </xf>
    <xf numFmtId="49" fontId="3" fillId="47" borderId="0" xfId="140" applyNumberFormat="1" applyFont="1" applyFill="1" applyBorder="1" applyAlignment="1">
      <alignment horizontal="left" vertical="top" wrapText="1"/>
      <protection/>
    </xf>
    <xf numFmtId="49" fontId="0" fillId="0" borderId="0" xfId="140" applyNumberFormat="1" applyFont="1" applyAlignment="1">
      <alignment horizontal="justify" vertical="top"/>
      <protection/>
    </xf>
    <xf numFmtId="49" fontId="0" fillId="0" borderId="0" xfId="140" applyNumberFormat="1" applyFont="1" applyBorder="1" applyAlignment="1">
      <alignment horizontal="justify" vertical="top" wrapText="1"/>
      <protection/>
    </xf>
    <xf numFmtId="49" fontId="0" fillId="0" borderId="0" xfId="140" applyNumberFormat="1" applyFont="1" applyBorder="1" applyAlignment="1">
      <alignment horizontal="justify" vertical="top"/>
      <protection/>
    </xf>
    <xf numFmtId="49" fontId="18" fillId="0" borderId="0" xfId="140" applyNumberFormat="1" applyFont="1" applyAlignment="1">
      <alignment horizontal="center" wrapText="1"/>
      <protection/>
    </xf>
    <xf numFmtId="49" fontId="19" fillId="0" borderId="22" xfId="140" applyNumberFormat="1" applyFont="1" applyBorder="1" applyAlignment="1">
      <alignment horizontal="center"/>
      <protection/>
    </xf>
    <xf numFmtId="49" fontId="74" fillId="0" borderId="20" xfId="140" applyNumberFormat="1" applyFont="1" applyBorder="1" applyAlignment="1">
      <alignment horizontal="center" vertical="center" wrapText="1"/>
      <protection/>
    </xf>
    <xf numFmtId="49" fontId="12" fillId="0" borderId="20" xfId="140" applyNumberFormat="1" applyFont="1" applyBorder="1" applyAlignment="1">
      <alignment horizontal="center" vertical="center" wrapText="1"/>
      <protection/>
    </xf>
    <xf numFmtId="49" fontId="7" fillId="0" borderId="0" xfId="140" applyNumberFormat="1" applyFont="1" applyAlignment="1">
      <alignment horizontal="left"/>
      <protection/>
    </xf>
    <xf numFmtId="49" fontId="13" fillId="0" borderId="0" xfId="140" applyNumberFormat="1" applyFont="1" applyBorder="1" applyAlignment="1">
      <alignment horizontal="left"/>
      <protection/>
    </xf>
    <xf numFmtId="49" fontId="7" fillId="0" borderId="26" xfId="140" applyNumberFormat="1" applyFont="1" applyBorder="1" applyAlignment="1">
      <alignment horizontal="center" vertical="center" wrapText="1"/>
      <protection/>
    </xf>
    <xf numFmtId="49" fontId="7" fillId="0" borderId="25" xfId="140" applyNumberFormat="1" applyFont="1" applyBorder="1" applyAlignment="1">
      <alignment horizontal="center" vertical="center" wrapText="1"/>
      <protection/>
    </xf>
    <xf numFmtId="49" fontId="4" fillId="0" borderId="0" xfId="140" applyNumberFormat="1" applyFont="1" applyAlignment="1">
      <alignment/>
      <protection/>
    </xf>
    <xf numFmtId="49" fontId="0" fillId="0" borderId="0" xfId="140" applyNumberFormat="1" applyFont="1" applyBorder="1" applyAlignment="1">
      <alignment horizontal="left"/>
      <protection/>
    </xf>
    <xf numFmtId="49" fontId="19" fillId="0" borderId="26" xfId="140" applyNumberFormat="1" applyFont="1" applyBorder="1" applyAlignment="1">
      <alignment horizontal="center" vertical="center" wrapText="1"/>
      <protection/>
    </xf>
    <xf numFmtId="49" fontId="19" fillId="0" borderId="25" xfId="140" applyNumberFormat="1" applyFont="1" applyBorder="1" applyAlignment="1">
      <alignment horizontal="center" vertical="center" wrapText="1"/>
      <protection/>
    </xf>
    <xf numFmtId="49" fontId="90" fillId="3" borderId="26" xfId="140" applyNumberFormat="1" applyFont="1" applyFill="1" applyBorder="1" applyAlignment="1">
      <alignment horizontal="center" vertical="center" wrapText="1"/>
      <protection/>
    </xf>
    <xf numFmtId="49" fontId="90" fillId="3" borderId="25" xfId="140" applyNumberFormat="1" applyFont="1" applyFill="1" applyBorder="1" applyAlignment="1">
      <alignment horizontal="center" vertical="center" wrapText="1"/>
      <protection/>
    </xf>
    <xf numFmtId="49" fontId="89" fillId="3" borderId="26" xfId="140" applyNumberFormat="1" applyFont="1" applyFill="1" applyBorder="1" applyAlignment="1">
      <alignment horizontal="center" vertical="center" wrapText="1"/>
      <protection/>
    </xf>
    <xf numFmtId="49" fontId="89" fillId="3" borderId="25" xfId="140" applyNumberFormat="1" applyFont="1" applyFill="1" applyBorder="1" applyAlignment="1">
      <alignment horizontal="center" vertical="center" wrapText="1"/>
      <protection/>
    </xf>
    <xf numFmtId="49" fontId="6" fillId="0" borderId="21" xfId="140" applyNumberFormat="1" applyFont="1" applyBorder="1" applyAlignment="1">
      <alignment horizontal="center" vertical="center" wrapText="1"/>
      <protection/>
    </xf>
    <xf numFmtId="49" fontId="6" fillId="0" borderId="23" xfId="140" applyNumberFormat="1" applyFont="1" applyBorder="1" applyAlignment="1">
      <alignment horizontal="center" vertical="center" wrapText="1"/>
      <protection/>
    </xf>
    <xf numFmtId="49" fontId="6" fillId="0" borderId="39" xfId="140" applyNumberFormat="1" applyFont="1" applyBorder="1" applyAlignment="1">
      <alignment horizontal="center" vertical="center" wrapText="1"/>
      <protection/>
    </xf>
    <xf numFmtId="49" fontId="6" fillId="0" borderId="46" xfId="140" applyNumberFormat="1" applyFont="1" applyBorder="1" applyAlignment="1">
      <alignment horizontal="center" vertical="center" wrapText="1"/>
      <protection/>
    </xf>
    <xf numFmtId="49" fontId="19" fillId="0" borderId="0" xfId="140" applyNumberFormat="1" applyFont="1" applyAlignment="1">
      <alignment horizontal="center"/>
      <protection/>
    </xf>
    <xf numFmtId="49" fontId="18" fillId="0" borderId="22" xfId="140" applyNumberFormat="1" applyFont="1" applyBorder="1" applyAlignment="1">
      <alignment horizontal="left"/>
      <protection/>
    </xf>
    <xf numFmtId="49" fontId="31" fillId="0" borderId="0" xfId="140" applyNumberFormat="1" applyFont="1" applyBorder="1" applyAlignment="1">
      <alignment horizontal="left" wrapText="1"/>
      <protection/>
    </xf>
    <xf numFmtId="49" fontId="0" fillId="0" borderId="0" xfId="140" applyNumberFormat="1" applyFont="1" applyFill="1" applyAlignment="1">
      <alignment horizontal="left"/>
      <protection/>
    </xf>
    <xf numFmtId="49" fontId="6" fillId="0" borderId="46" xfId="140" applyNumberFormat="1" applyFont="1" applyFill="1" applyBorder="1" applyAlignment="1">
      <alignment horizontal="center" vertical="center" wrapText="1"/>
      <protection/>
    </xf>
    <xf numFmtId="49" fontId="89" fillId="3" borderId="26" xfId="140" applyNumberFormat="1" applyFont="1" applyFill="1" applyBorder="1" applyAlignment="1">
      <alignment horizontal="center" vertical="center"/>
      <protection/>
    </xf>
    <xf numFmtId="49" fontId="89" fillId="3" borderId="25" xfId="140" applyNumberFormat="1" applyFont="1" applyFill="1" applyBorder="1" applyAlignment="1">
      <alignment horizontal="center" vertical="center"/>
      <protection/>
    </xf>
    <xf numFmtId="49" fontId="6" fillId="0" borderId="27" xfId="140" applyNumberFormat="1" applyFont="1" applyFill="1" applyBorder="1" applyAlignment="1">
      <alignment horizontal="center" vertical="center" wrapText="1"/>
      <protection/>
    </xf>
    <xf numFmtId="49" fontId="6" fillId="0" borderId="37" xfId="140" applyNumberFormat="1" applyFont="1" applyFill="1" applyBorder="1" applyAlignment="1">
      <alignment horizontal="center" vertical="center" wrapText="1"/>
      <protection/>
    </xf>
    <xf numFmtId="49" fontId="19" fillId="0" borderId="26" xfId="140" applyNumberFormat="1" applyFont="1" applyFill="1" applyBorder="1" applyAlignment="1">
      <alignment horizontal="center" vertical="center"/>
      <protection/>
    </xf>
    <xf numFmtId="49" fontId="19" fillId="0" borderId="25" xfId="140" applyNumberFormat="1" applyFont="1" applyFill="1" applyBorder="1" applyAlignment="1">
      <alignment horizontal="center" vertical="center"/>
      <protection/>
    </xf>
    <xf numFmtId="49" fontId="6" fillId="47" borderId="26" xfId="140" applyNumberFormat="1" applyFont="1" applyFill="1" applyBorder="1" applyAlignment="1">
      <alignment horizontal="center" vertical="center"/>
      <protection/>
    </xf>
    <xf numFmtId="49" fontId="6" fillId="47" borderId="25" xfId="140" applyNumberFormat="1" applyFont="1" applyFill="1" applyBorder="1" applyAlignment="1">
      <alignment horizontal="center" vertical="center"/>
      <protection/>
    </xf>
    <xf numFmtId="49" fontId="6" fillId="0" borderId="35" xfId="140" applyNumberFormat="1" applyFont="1" applyFill="1" applyBorder="1" applyAlignment="1">
      <alignment horizontal="center" vertical="center" wrapText="1"/>
      <protection/>
    </xf>
    <xf numFmtId="49" fontId="6" fillId="0" borderId="36" xfId="140" applyNumberFormat="1" applyFont="1" applyFill="1" applyBorder="1" applyAlignment="1">
      <alignment horizontal="center" vertical="center" wrapText="1"/>
      <protection/>
    </xf>
    <xf numFmtId="49" fontId="6" fillId="0" borderId="24" xfId="140" applyNumberFormat="1" applyFont="1" applyFill="1" applyBorder="1" applyAlignment="1">
      <alignment horizontal="center" vertical="center" wrapText="1"/>
      <protection/>
    </xf>
    <xf numFmtId="49" fontId="6" fillId="0" borderId="45" xfId="140" applyNumberFormat="1" applyFont="1" applyFill="1" applyBorder="1" applyAlignment="1">
      <alignment horizontal="center" vertical="center" wrapText="1"/>
      <protection/>
    </xf>
    <xf numFmtId="49" fontId="28" fillId="0" borderId="0" xfId="140" applyNumberFormat="1" applyFont="1" applyAlignment="1">
      <alignment horizontal="center"/>
      <protection/>
    </xf>
    <xf numFmtId="0" fontId="82" fillId="0" borderId="46" xfId="140" applyFont="1" applyFill="1" applyBorder="1" applyAlignment="1">
      <alignment horizontal="center" vertical="center" wrapText="1"/>
      <protection/>
    </xf>
    <xf numFmtId="0" fontId="82" fillId="0" borderId="25" xfId="140" applyFont="1" applyFill="1" applyBorder="1" applyAlignment="1">
      <alignment horizontal="center" vertical="center" wrapText="1"/>
      <protection/>
    </xf>
    <xf numFmtId="49" fontId="18" fillId="0" borderId="0" xfId="140" applyNumberFormat="1" applyFont="1" applyFill="1" applyBorder="1" applyAlignment="1">
      <alignment horizontal="left"/>
      <protection/>
    </xf>
    <xf numFmtId="49" fontId="90" fillId="3" borderId="26" xfId="140" applyNumberFormat="1" applyFont="1" applyFill="1" applyBorder="1" applyAlignment="1">
      <alignment horizontal="center" vertical="center"/>
      <protection/>
    </xf>
    <xf numFmtId="49" fontId="90" fillId="3" borderId="25" xfId="140" applyNumberFormat="1" applyFont="1" applyFill="1" applyBorder="1" applyAlignment="1">
      <alignment horizontal="center" vertical="center"/>
      <protection/>
    </xf>
    <xf numFmtId="49" fontId="13" fillId="0" borderId="22" xfId="140" applyNumberFormat="1" applyFont="1" applyFill="1" applyBorder="1" applyAlignment="1">
      <alignment horizontal="center" vertical="center"/>
      <protection/>
    </xf>
    <xf numFmtId="0" fontId="14" fillId="0" borderId="0" xfId="140" applyNumberFormat="1" applyFont="1" applyAlignment="1">
      <alignment horizontal="center"/>
      <protection/>
    </xf>
    <xf numFmtId="0" fontId="33" fillId="0" borderId="0" xfId="140" applyNumberFormat="1" applyFont="1" applyAlignment="1">
      <alignment horizontal="center"/>
      <protection/>
    </xf>
    <xf numFmtId="0" fontId="23" fillId="0" borderId="0" xfId="140" applyNumberFormat="1" applyFont="1" applyAlignment="1">
      <alignment horizontal="center"/>
      <protection/>
    </xf>
    <xf numFmtId="0" fontId="7" fillId="0" borderId="20" xfId="140" applyFont="1" applyFill="1" applyBorder="1" applyAlignment="1">
      <alignment horizontal="center" vertical="center" wrapText="1"/>
      <protection/>
    </xf>
    <xf numFmtId="0" fontId="18" fillId="0" borderId="0" xfId="140" applyFont="1" applyBorder="1" applyAlignment="1">
      <alignment horizontal="left"/>
      <protection/>
    </xf>
    <xf numFmtId="0" fontId="13" fillId="0" borderId="0" xfId="140" applyFont="1" applyAlignment="1">
      <alignment horizontal="center"/>
      <protection/>
    </xf>
    <xf numFmtId="49" fontId="31" fillId="0" borderId="0" xfId="140" applyNumberFormat="1" applyFont="1" applyBorder="1" applyAlignment="1">
      <alignment horizontal="justify" vertical="justify" wrapText="1"/>
      <protection/>
    </xf>
    <xf numFmtId="0" fontId="28" fillId="47" borderId="0" xfId="140" applyFont="1" applyFill="1" applyBorder="1" applyAlignment="1">
      <alignment horizontal="center"/>
      <protection/>
    </xf>
    <xf numFmtId="49" fontId="7" fillId="0" borderId="35" xfId="140" applyNumberFormat="1" applyFont="1" applyFill="1" applyBorder="1" applyAlignment="1">
      <alignment horizontal="center" vertical="center"/>
      <protection/>
    </xf>
    <xf numFmtId="49" fontId="7" fillId="0" borderId="36" xfId="140" applyNumberFormat="1" applyFont="1" applyFill="1" applyBorder="1" applyAlignment="1">
      <alignment horizontal="center" vertical="center"/>
      <protection/>
    </xf>
    <xf numFmtId="49" fontId="7" fillId="0" borderId="24" xfId="140" applyNumberFormat="1" applyFont="1" applyFill="1" applyBorder="1" applyAlignment="1">
      <alignment horizontal="center" vertical="center"/>
      <protection/>
    </xf>
    <xf numFmtId="49" fontId="7" fillId="0" borderId="45" xfId="140" applyNumberFormat="1" applyFont="1" applyFill="1" applyBorder="1" applyAlignment="1">
      <alignment horizontal="center" vertical="center"/>
      <protection/>
    </xf>
    <xf numFmtId="49" fontId="7" fillId="0" borderId="27" xfId="140" applyNumberFormat="1" applyFont="1" applyFill="1" applyBorder="1" applyAlignment="1">
      <alignment horizontal="center" vertical="center"/>
      <protection/>
    </xf>
    <xf numFmtId="49" fontId="7" fillId="0" borderId="37" xfId="140" applyNumberFormat="1" applyFont="1" applyFill="1" applyBorder="1" applyAlignment="1">
      <alignment horizontal="center" vertical="center"/>
      <protection/>
    </xf>
    <xf numFmtId="0" fontId="25" fillId="0" borderId="0" xfId="140" applyFont="1" applyAlignment="1">
      <alignment horizontal="center"/>
      <protection/>
    </xf>
    <xf numFmtId="49" fontId="25" fillId="47" borderId="47" xfId="0" applyNumberFormat="1" applyFont="1" applyFill="1" applyBorder="1" applyAlignment="1">
      <alignment horizontal="center" vertical="center"/>
    </xf>
    <xf numFmtId="49" fontId="25" fillId="47" borderId="48" xfId="0" applyNumberFormat="1" applyFont="1" applyFill="1" applyBorder="1" applyAlignment="1">
      <alignment horizontal="center" vertical="center"/>
    </xf>
    <xf numFmtId="49" fontId="100" fillId="47" borderId="26" xfId="0" applyNumberFormat="1" applyFont="1" applyFill="1" applyBorder="1" applyAlignment="1">
      <alignment horizontal="left"/>
    </xf>
    <xf numFmtId="49" fontId="100" fillId="47" borderId="46" xfId="0" applyNumberFormat="1" applyFont="1" applyFill="1" applyBorder="1" applyAlignment="1">
      <alignment horizontal="left"/>
    </xf>
    <xf numFmtId="49" fontId="100" fillId="47" borderId="25" xfId="0" applyNumberFormat="1" applyFont="1" applyFill="1" applyBorder="1" applyAlignment="1">
      <alignment horizontal="left"/>
    </xf>
    <xf numFmtId="0" fontId="0" fillId="55" borderId="22"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xf numFmtId="49" fontId="16" fillId="0" borderId="49" xfId="0" applyNumberFormat="1" applyFont="1" applyFill="1" applyBorder="1" applyAlignment="1" applyProtection="1">
      <alignment horizontal="center" vertical="center" wrapText="1"/>
      <protection/>
    </xf>
    <xf numFmtId="49" fontId="16" fillId="0" borderId="20" xfId="0" applyNumberFormat="1" applyFont="1" applyFill="1" applyBorder="1" applyAlignment="1" applyProtection="1">
      <alignment horizontal="center" vertical="center" wrapText="1"/>
      <protection/>
    </xf>
    <xf numFmtId="0" fontId="25" fillId="0" borderId="0" xfId="0" applyNumberFormat="1" applyFont="1" applyFill="1" applyBorder="1" applyAlignment="1">
      <alignment horizontal="center" wrapText="1"/>
    </xf>
    <xf numFmtId="49" fontId="3" fillId="50" borderId="26" xfId="0" applyNumberFormat="1" applyFont="1" applyFill="1" applyBorder="1" applyAlignment="1" applyProtection="1">
      <alignment horizontal="center" vertical="center" wrapText="1"/>
      <protection/>
    </xf>
    <xf numFmtId="49" fontId="3" fillId="50" borderId="25" xfId="0" applyNumberFormat="1" applyFont="1" applyFill="1" applyBorder="1" applyAlignment="1" applyProtection="1">
      <alignment horizontal="center" vertical="center" wrapText="1"/>
      <protection/>
    </xf>
    <xf numFmtId="49" fontId="7" fillId="0" borderId="20" xfId="0" applyNumberFormat="1" applyFont="1" applyFill="1" applyBorder="1" applyAlignment="1" applyProtection="1">
      <alignment horizontal="center" vertical="center" wrapText="1"/>
      <protection/>
    </xf>
    <xf numFmtId="0" fontId="7" fillId="0" borderId="20" xfId="0" applyNumberFormat="1" applyFont="1" applyFill="1" applyBorder="1" applyAlignment="1">
      <alignment horizontal="center" vertical="center" wrapText="1"/>
    </xf>
    <xf numFmtId="49" fontId="7" fillId="0" borderId="20" xfId="0" applyNumberFormat="1" applyFont="1" applyFill="1" applyBorder="1" applyAlignment="1">
      <alignment horizontal="center" vertical="center" wrapText="1"/>
    </xf>
    <xf numFmtId="0" fontId="25" fillId="0" borderId="0" xfId="0" applyNumberFormat="1" applyFont="1" applyFill="1" applyAlignment="1">
      <alignment horizontal="center"/>
    </xf>
    <xf numFmtId="49" fontId="4" fillId="0" borderId="20" xfId="0" applyNumberFormat="1" applyFont="1" applyFill="1" applyBorder="1" applyAlignment="1" applyProtection="1">
      <alignment horizontal="center" vertical="center" wrapText="1"/>
      <protection/>
    </xf>
    <xf numFmtId="0" fontId="28" fillId="0" borderId="0" xfId="0" applyNumberFormat="1" applyFont="1" applyFill="1" applyAlignment="1">
      <alignment horizontal="center"/>
    </xf>
    <xf numFmtId="0" fontId="28" fillId="0" borderId="0" xfId="0" applyNumberFormat="1" applyFont="1" applyFill="1" applyAlignment="1">
      <alignment horizontal="left"/>
    </xf>
    <xf numFmtId="0" fontId="28" fillId="0" borderId="0" xfId="0" applyNumberFormat="1" applyFont="1" applyFill="1" applyAlignment="1">
      <alignment horizontal="center" wrapText="1"/>
    </xf>
    <xf numFmtId="0" fontId="28" fillId="0" borderId="0" xfId="0" applyNumberFormat="1" applyFont="1" applyFill="1" applyBorder="1" applyAlignment="1">
      <alignment horizontal="center" vertical="center"/>
    </xf>
    <xf numFmtId="0" fontId="25" fillId="0" borderId="0" xfId="0" applyNumberFormat="1" applyFont="1" applyFill="1" applyBorder="1" applyAlignment="1">
      <alignment horizontal="center" vertical="center"/>
    </xf>
    <xf numFmtId="0" fontId="31" fillId="0" borderId="0" xfId="0" applyNumberFormat="1" applyFont="1" applyFill="1" applyBorder="1" applyAlignment="1">
      <alignment horizontal="center" wrapText="1"/>
    </xf>
    <xf numFmtId="49" fontId="14" fillId="0" borderId="0" xfId="0" applyNumberFormat="1" applyFont="1" applyFill="1" applyAlignment="1">
      <alignment horizontal="center"/>
    </xf>
    <xf numFmtId="49" fontId="14" fillId="0" borderId="0" xfId="0" applyNumberFormat="1" applyFont="1" applyFill="1" applyAlignment="1">
      <alignment horizontal="center" wrapText="1"/>
    </xf>
    <xf numFmtId="0" fontId="33" fillId="0" borderId="0" xfId="0" applyNumberFormat="1" applyFont="1" applyFill="1" applyAlignment="1">
      <alignment horizontal="center"/>
    </xf>
    <xf numFmtId="1" fontId="7" fillId="0" borderId="20" xfId="0" applyNumberFormat="1" applyFont="1" applyFill="1" applyBorder="1" applyAlignment="1">
      <alignment horizontal="center" vertical="center"/>
    </xf>
    <xf numFmtId="0" fontId="6" fillId="0" borderId="0" xfId="0" applyNumberFormat="1" applyFont="1" applyFill="1" applyBorder="1" applyAlignment="1">
      <alignment horizontal="left" wrapText="1"/>
    </xf>
    <xf numFmtId="49" fontId="7" fillId="0" borderId="50" xfId="0" applyNumberFormat="1" applyFont="1" applyFill="1" applyBorder="1" applyAlignment="1" applyProtection="1">
      <alignment horizontal="center" vertical="center" wrapText="1"/>
      <protection/>
    </xf>
    <xf numFmtId="49" fontId="7" fillId="0" borderId="39" xfId="0" applyNumberFormat="1" applyFont="1" applyFill="1" applyBorder="1" applyAlignment="1" applyProtection="1">
      <alignment horizontal="center" vertical="center" wrapText="1"/>
      <protection/>
    </xf>
    <xf numFmtId="49" fontId="7" fillId="0" borderId="23" xfId="0" applyNumberFormat="1" applyFont="1" applyFill="1" applyBorder="1" applyAlignment="1" applyProtection="1">
      <alignment horizontal="center" vertical="center" wrapText="1"/>
      <protection/>
    </xf>
    <xf numFmtId="49" fontId="7" fillId="0" borderId="51" xfId="0" applyNumberFormat="1" applyFont="1" applyFill="1" applyBorder="1" applyAlignment="1" applyProtection="1">
      <alignment horizontal="center" vertical="center" wrapText="1"/>
      <protection/>
    </xf>
    <xf numFmtId="49" fontId="4" fillId="0" borderId="0" xfId="0" applyNumberFormat="1" applyFont="1" applyFill="1" applyAlignment="1">
      <alignment horizontal="left"/>
    </xf>
    <xf numFmtId="49" fontId="7" fillId="0" borderId="0" xfId="0" applyNumberFormat="1" applyFont="1" applyFill="1" applyBorder="1" applyAlignment="1">
      <alignment horizontal="left" wrapText="1"/>
    </xf>
    <xf numFmtId="49" fontId="7" fillId="0" borderId="51" xfId="0" applyNumberFormat="1" applyFont="1" applyFill="1" applyBorder="1" applyAlignment="1">
      <alignment horizontal="center" vertical="center" wrapText="1"/>
    </xf>
    <xf numFmtId="49" fontId="0" fillId="0" borderId="0" xfId="0" applyNumberFormat="1" applyFont="1" applyFill="1" applyAlignment="1">
      <alignment horizontal="left"/>
    </xf>
    <xf numFmtId="0" fontId="3" fillId="0" borderId="0" xfId="0" applyNumberFormat="1" applyFont="1" applyFill="1" applyBorder="1" applyAlignment="1">
      <alignment horizontal="left" wrapText="1"/>
    </xf>
    <xf numFmtId="49" fontId="3" fillId="0" borderId="0" xfId="0" applyNumberFormat="1" applyFont="1" applyFill="1" applyBorder="1" applyAlignment="1">
      <alignment horizontal="left" wrapText="1"/>
    </xf>
    <xf numFmtId="49" fontId="0" fillId="0" borderId="0" xfId="0" applyNumberFormat="1" applyFont="1" applyFill="1" applyAlignment="1">
      <alignment horizontal="left"/>
    </xf>
    <xf numFmtId="0" fontId="7" fillId="0" borderId="52" xfId="0" applyNumberFormat="1" applyFont="1" applyFill="1" applyBorder="1" applyAlignment="1">
      <alignment horizontal="center" vertical="center" wrapText="1"/>
    </xf>
    <xf numFmtId="0" fontId="7" fillId="0" borderId="51" xfId="0" applyNumberFormat="1" applyFont="1" applyFill="1" applyBorder="1" applyAlignment="1">
      <alignment horizontal="center" vertical="center" wrapText="1"/>
    </xf>
    <xf numFmtId="0" fontId="7" fillId="0" borderId="49" xfId="0" applyNumberFormat="1" applyFont="1" applyFill="1" applyBorder="1" applyAlignment="1">
      <alignment horizontal="center" vertical="center" wrapText="1"/>
    </xf>
    <xf numFmtId="49" fontId="25" fillId="0" borderId="0" xfId="0" applyNumberFormat="1" applyFont="1" applyFill="1" applyAlignment="1">
      <alignment horizontal="center"/>
    </xf>
    <xf numFmtId="49" fontId="25" fillId="0" borderId="0" xfId="0" applyNumberFormat="1" applyFont="1" applyFill="1" applyBorder="1" applyAlignment="1">
      <alignment horizontal="center"/>
    </xf>
    <xf numFmtId="0" fontId="4" fillId="0" borderId="0" xfId="0" applyNumberFormat="1" applyFont="1" applyFill="1" applyAlignment="1">
      <alignment horizontal="left"/>
    </xf>
    <xf numFmtId="1" fontId="7" fillId="0" borderId="51" xfId="0" applyNumberFormat="1" applyFont="1" applyFill="1" applyBorder="1" applyAlignment="1">
      <alignment horizontal="center" vertical="center"/>
    </xf>
    <xf numFmtId="0" fontId="0" fillId="0" borderId="0" xfId="0" applyNumberFormat="1" applyFont="1" applyFill="1" applyAlignment="1">
      <alignment horizontal="center"/>
    </xf>
    <xf numFmtId="49" fontId="18" fillId="0" borderId="53" xfId="0" applyNumberFormat="1" applyFont="1" applyFill="1" applyBorder="1" applyAlignment="1">
      <alignment horizontal="center"/>
    </xf>
    <xf numFmtId="49" fontId="21" fillId="0" borderId="49" xfId="0" applyNumberFormat="1" applyFont="1" applyFill="1" applyBorder="1" applyAlignment="1" applyProtection="1">
      <alignment horizontal="center" vertical="center" wrapText="1"/>
      <protection/>
    </xf>
    <xf numFmtId="49" fontId="21" fillId="0" borderId="20" xfId="0" applyNumberFormat="1" applyFont="1" applyFill="1" applyBorder="1" applyAlignment="1" applyProtection="1">
      <alignment horizontal="center" vertical="center" wrapText="1"/>
      <protection/>
    </xf>
    <xf numFmtId="49" fontId="7" fillId="0" borderId="54" xfId="0" applyNumberFormat="1" applyFont="1" applyFill="1" applyBorder="1" applyAlignment="1" applyProtection="1">
      <alignment horizontal="center" vertical="center" wrapText="1"/>
      <protection/>
    </xf>
    <xf numFmtId="49" fontId="7" fillId="0" borderId="38" xfId="0" applyNumberFormat="1" applyFont="1" applyFill="1" applyBorder="1" applyAlignment="1" applyProtection="1">
      <alignment horizontal="center" vertical="center" wrapText="1"/>
      <protection/>
    </xf>
  </cellXfs>
  <cellStyles count="148">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omma 2" xfId="98"/>
    <cellStyle name="Comma 4" xfId="99"/>
    <cellStyle name="Currency" xfId="100"/>
    <cellStyle name="Currency [0]" xfId="101"/>
    <cellStyle name="Explanatory Text" xfId="102"/>
    <cellStyle name="Explanatory Text 2" xfId="103"/>
    <cellStyle name="Explanatory Text 3" xfId="104"/>
    <cellStyle name="Followed Hyperlink" xfId="105"/>
    <cellStyle name="Good" xfId="106"/>
    <cellStyle name="Good 2" xfId="107"/>
    <cellStyle name="Good 3" xfId="108"/>
    <cellStyle name="Heading 1" xfId="109"/>
    <cellStyle name="Heading 1 2" xfId="110"/>
    <cellStyle name="Heading 1 3" xfId="111"/>
    <cellStyle name="Heading 2" xfId="112"/>
    <cellStyle name="Heading 2 2" xfId="113"/>
    <cellStyle name="Heading 2 3" xfId="114"/>
    <cellStyle name="Heading 3" xfId="115"/>
    <cellStyle name="Heading 3 2" xfId="116"/>
    <cellStyle name="Heading 3 3" xfId="117"/>
    <cellStyle name="Heading 4" xfId="118"/>
    <cellStyle name="Heading 4 2" xfId="119"/>
    <cellStyle name="Heading 4 3" xfId="120"/>
    <cellStyle name="Hyperlink" xfId="121"/>
    <cellStyle name="Input" xfId="122"/>
    <cellStyle name="Input 2" xfId="123"/>
    <cellStyle name="Input 3" xfId="124"/>
    <cellStyle name="Linked Cell" xfId="125"/>
    <cellStyle name="Linked Cell 2" xfId="126"/>
    <cellStyle name="Linked Cell 3" xfId="127"/>
    <cellStyle name="Neutral" xfId="128"/>
    <cellStyle name="Neutral 2" xfId="129"/>
    <cellStyle name="Neutral 3" xfId="130"/>
    <cellStyle name="Normal 2" xfId="131"/>
    <cellStyle name="Normal 2 2" xfId="132"/>
    <cellStyle name="Normal 3" xfId="133"/>
    <cellStyle name="Normal 4" xfId="134"/>
    <cellStyle name="Normal 5" xfId="135"/>
    <cellStyle name="Normal_1. (Goc) THONG KE TT01 Toàn tỉnh Hoa Binh 6 tháng 2013" xfId="136"/>
    <cellStyle name="Normal_1. (Goc) THONG KE TT01 Toàn tỉnh Hoa Binh 6 tháng 2013_Lâm Hà 9T" xfId="137"/>
    <cellStyle name="Normal_19 bieu m nhapcong thuc da sao 11 don vi " xfId="138"/>
    <cellStyle name="Normal_Bieu 8 - Bieu 19 toan tinh" xfId="139"/>
    <cellStyle name="Normal_Bieu mau TK tu 11 den 19 (ban phat hanh)" xfId="140"/>
    <cellStyle name="Normal_Sheet2" xfId="141"/>
    <cellStyle name="Normal_Sheet7" xfId="142"/>
    <cellStyle name="Note" xfId="143"/>
    <cellStyle name="Note 2" xfId="144"/>
    <cellStyle name="Note 3" xfId="145"/>
    <cellStyle name="Output" xfId="146"/>
    <cellStyle name="Output 2" xfId="147"/>
    <cellStyle name="Output 3" xfId="148"/>
    <cellStyle name="Percent" xfId="149"/>
    <cellStyle name="Percent 2" xfId="150"/>
    <cellStyle name="Percent 2 2" xfId="151"/>
    <cellStyle name="Percent 3" xfId="152"/>
    <cellStyle name="Title" xfId="153"/>
    <cellStyle name="Title 2" xfId="154"/>
    <cellStyle name="Title 3" xfId="155"/>
    <cellStyle name="Total" xfId="156"/>
    <cellStyle name="Total 2" xfId="157"/>
    <cellStyle name="Total 3" xfId="158"/>
    <cellStyle name="Warning Text" xfId="159"/>
    <cellStyle name="Warning Text 2" xfId="160"/>
    <cellStyle name="Warning Text 3" xfId="1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externalLink" Target="externalLinks/externalLink8.xml" /><Relationship Id="rId25" Type="http://schemas.openxmlformats.org/officeDocument/2006/relationships/externalLink" Target="externalLinks/externalLink9.xml" /><Relationship Id="rId26" Type="http://schemas.openxmlformats.org/officeDocument/2006/relationships/externalLink" Target="externalLinks/externalLink10.xml" /><Relationship Id="rId27" Type="http://schemas.openxmlformats.org/officeDocument/2006/relationships/externalLink" Target="externalLinks/externalLink11.xml" /><Relationship Id="rId28" Type="http://schemas.openxmlformats.org/officeDocument/2006/relationships/externalLink" Target="externalLinks/externalLink12.xml" /><Relationship Id="rId29" Type="http://schemas.openxmlformats.org/officeDocument/2006/relationships/externalLink" Target="externalLinks/externalLink13.xml" /><Relationship Id="rId30" Type="http://schemas.openxmlformats.org/officeDocument/2006/relationships/externalLink" Target="externalLinks/externalLink14.xml" /><Relationship Id="rId31" Type="http://schemas.openxmlformats.org/officeDocument/2006/relationships/externalLink" Target="externalLinks/externalLink15.xml" /><Relationship Id="rId32" Type="http://schemas.openxmlformats.org/officeDocument/2006/relationships/externalLink" Target="externalLinks/externalLink16.xml" /><Relationship Id="rId33" Type="http://schemas.openxmlformats.org/officeDocument/2006/relationships/externalLink" Target="externalLinks/externalLink17.xml" /><Relationship Id="rId34" Type="http://schemas.openxmlformats.org/officeDocument/2006/relationships/externalLink" Target="externalLinks/externalLink18.xml" /><Relationship Id="rId35" Type="http://schemas.openxmlformats.org/officeDocument/2006/relationships/externalLink" Target="externalLinks/externalLink19.xml" /><Relationship Id="rId36" Type="http://schemas.openxmlformats.org/officeDocument/2006/relationships/externalLink" Target="externalLinks/externalLink20.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1971675" y="3333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85725" cy="247650"/>
    <xdr:sp>
      <xdr:nvSpPr>
        <xdr:cNvPr id="1" name="Text Box 1"/>
        <xdr:cNvSpPr txBox="1">
          <a:spLocks noChangeArrowheads="1"/>
        </xdr:cNvSpPr>
      </xdr:nvSpPr>
      <xdr:spPr>
        <a:xfrm>
          <a:off x="0" y="695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1</xdr:row>
      <xdr:rowOff>0</xdr:rowOff>
    </xdr:from>
    <xdr:ext cx="85725" cy="247650"/>
    <xdr:sp>
      <xdr:nvSpPr>
        <xdr:cNvPr id="2" name="Text Box 1"/>
        <xdr:cNvSpPr txBox="1">
          <a:spLocks noChangeArrowheads="1"/>
        </xdr:cNvSpPr>
      </xdr:nvSpPr>
      <xdr:spPr>
        <a:xfrm>
          <a:off x="0" y="695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1847850"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xdr:nvSpPr>
        <xdr:cNvPr id="2" name="Text Box 1"/>
        <xdr:cNvSpPr txBox="1">
          <a:spLocks noChangeArrowheads="1"/>
        </xdr:cNvSpPr>
      </xdr:nvSpPr>
      <xdr:spPr>
        <a:xfrm>
          <a:off x="1847850"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1714500"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xdr:nvSpPr>
        <xdr:cNvPr id="2" name="Text Box 1"/>
        <xdr:cNvSpPr txBox="1">
          <a:spLocks noChangeArrowheads="1"/>
        </xdr:cNvSpPr>
      </xdr:nvSpPr>
      <xdr:spPr>
        <a:xfrm>
          <a:off x="1714500"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NAM%202014\BC%20TONG%20HOP\BC%20TONG%20HOP%20DI\gui%20huyen\trien%20khai%20bao%20cao%20quoc%20hoi\Bi&#7875;u%20m&#7851;u%20Ph&#7909;%20l&#7909;c%20v&#7873;%20vi&#7879;cTHA%20li&#234;n%20quan%20&#273;&#7871;n%20t&#237;n%20d&#7909;ng%20ng&#226;n%20h&#224;ng.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272;am%20R&#244;ng.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N&#259;m%202016\Th&#7889;ng%20k&#234;\B&#7843;n%20g&#7917;i%20T&#7893;ng%20c&#7909;c%20th&#225;ng\(%20L&#226;m%20&#272;&#7891;ng%20)%20th&#7889;ng%20k&#234;%2012%20th&#225;ng.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272;&#7841;%20T&#7867;h.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B&#7843;o%20L&#226;m.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L&#7841;c%20D&#432;&#417;ng.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272;&#7841;%20Huoai.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272;&#417;n%20D&#432;&#417;ng.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C&#7909;c.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N&#259;m%202017\Th&#7889;ng%20k&#234;\G&#7917;i%20T&#7893;ng%20c&#7909;c\(%20L&#226;m%20&#272;&#7891;ng)%2012%20th&#225;ng,%20n&#259;m%202017,%2019%20bi&#7875;u%20m&#7851;u%20theo%20tt%2008.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C&#225;t%20Ti&#234;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nsnn.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N&#259;m%202017\Th&#7889;ng%20k&#234;\G&#7917;i%20T&#7893;ng%20c&#7909;c\(%20L&#226;m%20&#272;&#7891;ng)%20th&#7889;ng%20k&#234;%2006%20th&#225;ng.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15%20bieu%20Phu%20luc%20cuong%20ch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BCTK%20BIEU%201-%20BIEU%2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Bieu%201%20-%20Bieu%207%20toan%20tinh.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01%20THANG%202015%20chua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03%20THANG%20201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272;&#7913;c%20Tr&#7885;ng.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Di%20Linh.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ua  mau an tuyen khong ro 9"/>
      <sheetName val="tổng hợp chỉ tiêu"/>
      <sheetName val="tk ds trong hs tiền"/>
      <sheetName val="tk ds trong hs việc"/>
      <sheetName val="don doc 19"/>
      <sheetName val="boi thuong 18"/>
      <sheetName val="khanh nghi 17"/>
      <sheetName val="kiem sat 16"/>
      <sheetName val="giam sat 15"/>
      <sheetName val="chat luong can bo 14"/>
      <sheetName val="bien che 13"/>
      <sheetName val="to cao 12"/>
      <sheetName val="khieu nai 11"/>
      <sheetName val="Mau cuong che 10"/>
      <sheetName val="Mau an tuyen khong ro 9"/>
      <sheetName val="Mãu BC mien giam 8"/>
      <sheetName val="Mẫu BC tiền theo CHV Mẫu 07"/>
      <sheetName val="Mẫu BC việc theo CHV Mẫu 06"/>
      <sheetName val="Về tiền theo đối tượng Mẫu 05"/>
      <sheetName val="Phân tich chỉ tiêu Mẫu 04.THA"/>
      <sheetName val="Về tiền theo đơn Mau 04.THA"/>
      <sheetName val="Phân tích chỉ tiêu Mẫu 03.THA"/>
      <sheetName val="Về tiền chủ động Mẫu 03.THA"/>
      <sheetName val="Phan tich chi tieu mau 02.THA"/>
      <sheetName val="Về việc theo đơn Mau 02.THA1"/>
      <sheetName val="Phân tích chỉ tiêu Mau 01.THA"/>
      <sheetName val="Về việc chủ động Mau 01.THA"/>
    </sheetNames>
    <sheetDataSet>
      <sheetData sheetId="16">
        <row r="13">
          <cell r="D13">
            <v>2641393</v>
          </cell>
          <cell r="E13">
            <v>724479</v>
          </cell>
          <cell r="F13">
            <v>0</v>
          </cell>
          <cell r="J13">
            <v>321400</v>
          </cell>
          <cell r="K13">
            <v>8849</v>
          </cell>
          <cell r="L13">
            <v>0</v>
          </cell>
          <cell r="R13">
            <v>399318</v>
          </cell>
        </row>
        <row r="14">
          <cell r="D14">
            <v>2300119</v>
          </cell>
          <cell r="E14">
            <v>147298</v>
          </cell>
          <cell r="F14">
            <v>0</v>
          </cell>
          <cell r="J14">
            <v>64167</v>
          </cell>
          <cell r="K14">
            <v>0</v>
          </cell>
          <cell r="L14">
            <v>0</v>
          </cell>
          <cell r="R14">
            <v>1927974</v>
          </cell>
        </row>
        <row r="15">
          <cell r="D15">
            <v>966644</v>
          </cell>
          <cell r="E15">
            <v>1791270</v>
          </cell>
          <cell r="F15">
            <v>0</v>
          </cell>
          <cell r="J15">
            <v>384972</v>
          </cell>
          <cell r="K15">
            <v>12533</v>
          </cell>
          <cell r="L15">
            <v>0</v>
          </cell>
          <cell r="R15">
            <v>173428</v>
          </cell>
        </row>
      </sheetData>
      <sheetData sheetId="17">
        <row r="13">
          <cell r="E13">
            <v>45</v>
          </cell>
          <cell r="F13">
            <v>0</v>
          </cell>
          <cell r="J13">
            <v>33</v>
          </cell>
          <cell r="K13">
            <v>0</v>
          </cell>
          <cell r="M13">
            <v>0</v>
          </cell>
          <cell r="N13">
            <v>0</v>
          </cell>
          <cell r="O13">
            <v>0</v>
          </cell>
          <cell r="P13">
            <v>0</v>
          </cell>
          <cell r="Q13">
            <v>14</v>
          </cell>
        </row>
        <row r="14">
          <cell r="E14">
            <v>49</v>
          </cell>
          <cell r="F14">
            <v>0</v>
          </cell>
          <cell r="J14">
            <v>40</v>
          </cell>
          <cell r="K14">
            <v>0</v>
          </cell>
          <cell r="M14">
            <v>0</v>
          </cell>
          <cell r="N14">
            <v>0</v>
          </cell>
          <cell r="O14">
            <v>0</v>
          </cell>
          <cell r="P14">
            <v>0</v>
          </cell>
          <cell r="Q14">
            <v>13</v>
          </cell>
        </row>
        <row r="15">
          <cell r="E15">
            <v>63</v>
          </cell>
          <cell r="F15">
            <v>0</v>
          </cell>
          <cell r="J15">
            <v>28</v>
          </cell>
          <cell r="K15">
            <v>0</v>
          </cell>
          <cell r="M15">
            <v>0</v>
          </cell>
          <cell r="N15">
            <v>0</v>
          </cell>
          <cell r="O15">
            <v>0</v>
          </cell>
          <cell r="P15">
            <v>0</v>
          </cell>
          <cell r="Q15">
            <v>7</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ua  mau an tuyen khong ro 9"/>
      <sheetName val="Mãu BC mien giam 8"/>
      <sheetName val="Mau an tuyen khong ro 9"/>
      <sheetName val="Mau cuong che 10"/>
      <sheetName val="Co cau bien che Mau 13"/>
      <sheetName val="Báo cáo chất lượng CB Mẫu 14"/>
      <sheetName val="Mau giam sat  15"/>
      <sheetName val="Mãu báo cáo Kiểm sát 16"/>
      <sheetName val="Bao cao khang nghi 17"/>
      <sheetName val="Bao cao ve Boi thuong NN 18"/>
      <sheetName val="bieu lay so lieu bc viet"/>
      <sheetName val="Thong tin"/>
      <sheetName val="01"/>
      <sheetName val="PT 01"/>
      <sheetName val="02"/>
      <sheetName val="PT02"/>
      <sheetName val="03"/>
      <sheetName val="PT03"/>
      <sheetName val="04"/>
      <sheetName val="PT04"/>
      <sheetName val="05"/>
      <sheetName val="06"/>
      <sheetName val="07"/>
      <sheetName val="08"/>
      <sheetName val="09"/>
      <sheetName val="10"/>
      <sheetName val="11"/>
      <sheetName val="12"/>
      <sheetName val="13"/>
      <sheetName val="14"/>
      <sheetName val="15"/>
      <sheetName val="16"/>
      <sheetName val="17"/>
      <sheetName val="18"/>
      <sheetName val="19"/>
    </sheetNames>
    <sheetDataSet>
      <sheetData sheetId="21">
        <row r="11">
          <cell r="T11">
            <v>2838</v>
          </cell>
        </row>
        <row r="13">
          <cell r="T13">
            <v>43</v>
          </cell>
        </row>
        <row r="28">
          <cell r="T28">
            <v>2795</v>
          </cell>
        </row>
        <row r="29">
          <cell r="T29">
            <v>506</v>
          </cell>
        </row>
        <row r="39">
          <cell r="T39">
            <v>504</v>
          </cell>
        </row>
        <row r="50">
          <cell r="T50">
            <v>8</v>
          </cell>
        </row>
        <row r="53">
          <cell r="T53">
            <v>161</v>
          </cell>
        </row>
        <row r="58">
          <cell r="T58">
            <v>415</v>
          </cell>
        </row>
        <row r="66">
          <cell r="T66">
            <v>343</v>
          </cell>
        </row>
        <row r="74">
          <cell r="T74">
            <v>55</v>
          </cell>
        </row>
        <row r="78">
          <cell r="T78">
            <v>303</v>
          </cell>
        </row>
        <row r="85">
          <cell r="T85">
            <v>277</v>
          </cell>
        </row>
        <row r="89">
          <cell r="T89">
            <v>62</v>
          </cell>
        </row>
        <row r="93">
          <cell r="T93">
            <v>99</v>
          </cell>
        </row>
        <row r="97">
          <cell r="T97">
            <v>62</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sua  mau an tuyen khong ro 9"/>
      <sheetName val="Mãu BC mien giam 8"/>
      <sheetName val="Mau an tuyen khong ro 9"/>
      <sheetName val="Mau cuong che 10"/>
      <sheetName val="Co cau bien che Mau 13"/>
      <sheetName val="Báo cáo chất lượng CB Mẫu 14"/>
      <sheetName val="Mau giam sat  15"/>
      <sheetName val="Mãu báo cáo Kiểm sát 16"/>
      <sheetName val="Bao cao khang nghi 17"/>
      <sheetName val="Bao cao ve Boi thuong NN 18"/>
      <sheetName val="bieu lay so lieu bc viet"/>
      <sheetName val="Thong tin"/>
      <sheetName val="06"/>
      <sheetName val="07"/>
    </sheetNames>
    <sheetDataSet>
      <sheetData sheetId="12">
        <row r="12">
          <cell r="O12">
            <v>0</v>
          </cell>
          <cell r="P12">
            <v>0</v>
          </cell>
        </row>
        <row r="13">
          <cell r="E13">
            <v>69</v>
          </cell>
          <cell r="F13">
            <v>0</v>
          </cell>
          <cell r="J13">
            <v>54</v>
          </cell>
          <cell r="K13">
            <v>0</v>
          </cell>
          <cell r="M13">
            <v>0</v>
          </cell>
          <cell r="Q13">
            <v>22</v>
          </cell>
        </row>
        <row r="14">
          <cell r="E14">
            <v>108</v>
          </cell>
          <cell r="F14">
            <v>0</v>
          </cell>
          <cell r="J14">
            <v>71</v>
          </cell>
          <cell r="K14">
            <v>8</v>
          </cell>
          <cell r="M14">
            <v>0</v>
          </cell>
          <cell r="N14">
            <v>0</v>
          </cell>
          <cell r="O14">
            <v>0</v>
          </cell>
          <cell r="P14">
            <v>0</v>
          </cell>
          <cell r="Q14">
            <v>53</v>
          </cell>
        </row>
        <row r="15">
          <cell r="E15">
            <v>68</v>
          </cell>
          <cell r="F15">
            <v>2</v>
          </cell>
          <cell r="J15">
            <v>47</v>
          </cell>
          <cell r="K15">
            <v>2</v>
          </cell>
          <cell r="M15">
            <v>0</v>
          </cell>
          <cell r="N15">
            <v>0</v>
          </cell>
          <cell r="O15">
            <v>0</v>
          </cell>
          <cell r="P15">
            <v>0</v>
          </cell>
          <cell r="Q15">
            <v>23</v>
          </cell>
        </row>
      </sheetData>
      <sheetData sheetId="13">
        <row r="12">
          <cell r="P12">
            <v>0</v>
          </cell>
        </row>
        <row r="13">
          <cell r="E13">
            <v>1645600</v>
          </cell>
          <cell r="F13">
            <v>0</v>
          </cell>
          <cell r="J13">
            <v>363223</v>
          </cell>
          <cell r="K13">
            <v>49680</v>
          </cell>
          <cell r="N13">
            <v>0</v>
          </cell>
          <cell r="R13">
            <v>722710</v>
          </cell>
        </row>
        <row r="14">
          <cell r="E14">
            <v>10060782</v>
          </cell>
          <cell r="F14">
            <v>0</v>
          </cell>
          <cell r="J14">
            <v>524757</v>
          </cell>
          <cell r="K14">
            <v>2009584</v>
          </cell>
          <cell r="L14">
            <v>0</v>
          </cell>
          <cell r="N14">
            <v>0</v>
          </cell>
          <cell r="O14">
            <v>0</v>
          </cell>
          <cell r="Q14">
            <v>0</v>
          </cell>
          <cell r="R14">
            <v>23184959</v>
          </cell>
        </row>
        <row r="15">
          <cell r="E15">
            <v>8701889</v>
          </cell>
          <cell r="F15">
            <v>136100</v>
          </cell>
          <cell r="J15">
            <v>449054</v>
          </cell>
          <cell r="K15">
            <v>5265342</v>
          </cell>
          <cell r="L15">
            <v>0</v>
          </cell>
          <cell r="N15">
            <v>0</v>
          </cell>
          <cell r="O15">
            <v>0</v>
          </cell>
          <cell r="P15">
            <v>0</v>
          </cell>
          <cell r="Q15">
            <v>0</v>
          </cell>
          <cell r="R15">
            <v>723044</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sua  mau an tuyen khong ro 9"/>
      <sheetName val="don doc 19"/>
      <sheetName val="boi thuong 18"/>
      <sheetName val="khanh nghi 17"/>
      <sheetName val="kiem sat 16"/>
      <sheetName val="giam sat 15"/>
      <sheetName val="chat luong can bo 14"/>
      <sheetName val="bien che 13"/>
      <sheetName val="to cao 12"/>
      <sheetName val="khieu nai 11"/>
      <sheetName val="Mau cuong che 10"/>
      <sheetName val="Mau an tuyen khong ro 9"/>
      <sheetName val="Mãu BC mien giam 8"/>
      <sheetName val="Mẫu BC tiền theo CHV Mẫu 07"/>
      <sheetName val="Mẫu BC việc theo CHV Mẫu 06"/>
      <sheetName val="Về tiền theo đối tượng Mẫu 05"/>
      <sheetName val="Phân tich chỉ tiêu Mẫu 04.THA"/>
      <sheetName val="Về tiền theo đơn Mau 04.THA"/>
      <sheetName val="Phân tích chỉ tiêu Mẫu 03.THA"/>
      <sheetName val="Về tiền chủ động Mẫu 03.THA"/>
      <sheetName val="Phan tich chi tieu mau 02.THA"/>
      <sheetName val="Về việc theo đơn Mau 02.THA1"/>
      <sheetName val="Phân tích chỉ tiêu Mau 01.THA"/>
      <sheetName val="Về việc chủ động Mau 01.THA"/>
    </sheetNames>
    <sheetDataSet>
      <sheetData sheetId="13">
        <row r="14">
          <cell r="E14">
            <v>4303007</v>
          </cell>
          <cell r="F14">
            <v>17715</v>
          </cell>
          <cell r="J14">
            <v>1400345</v>
          </cell>
          <cell r="K14">
            <v>409865</v>
          </cell>
          <cell r="L14">
            <v>0</v>
          </cell>
          <cell r="N14">
            <v>0</v>
          </cell>
          <cell r="O14">
            <v>0</v>
          </cell>
          <cell r="P14">
            <v>0</v>
          </cell>
          <cell r="Q14">
            <v>0</v>
          </cell>
        </row>
        <row r="15">
          <cell r="E15">
            <v>3595909</v>
          </cell>
          <cell r="F15">
            <v>0</v>
          </cell>
          <cell r="J15">
            <v>394984</v>
          </cell>
          <cell r="K15">
            <v>296981</v>
          </cell>
          <cell r="L15">
            <v>0</v>
          </cell>
          <cell r="N15">
            <v>0</v>
          </cell>
          <cell r="O15">
            <v>0</v>
          </cell>
          <cell r="P15">
            <v>0</v>
          </cell>
          <cell r="Q15">
            <v>0</v>
          </cell>
        </row>
        <row r="16">
          <cell r="E16">
            <v>5416196</v>
          </cell>
          <cell r="F16">
            <v>60344</v>
          </cell>
          <cell r="J16">
            <v>1339128</v>
          </cell>
          <cell r="K16">
            <v>5000</v>
          </cell>
          <cell r="L16">
            <v>0</v>
          </cell>
          <cell r="N16">
            <v>223014</v>
          </cell>
          <cell r="O16">
            <v>0</v>
          </cell>
          <cell r="P16">
            <v>0</v>
          </cell>
          <cell r="Q16">
            <v>0</v>
          </cell>
          <cell r="R16">
            <v>30908224</v>
          </cell>
        </row>
      </sheetData>
      <sheetData sheetId="14">
        <row r="14">
          <cell r="E14">
            <v>182</v>
          </cell>
          <cell r="F14">
            <v>0</v>
          </cell>
          <cell r="J14">
            <v>117</v>
          </cell>
          <cell r="K14">
            <v>0</v>
          </cell>
          <cell r="M14">
            <v>0</v>
          </cell>
          <cell r="N14">
            <v>0</v>
          </cell>
          <cell r="O14">
            <v>0</v>
          </cell>
          <cell r="P14">
            <v>0</v>
          </cell>
          <cell r="Q14">
            <v>51</v>
          </cell>
        </row>
        <row r="15">
          <cell r="E15">
            <v>67</v>
          </cell>
          <cell r="F15">
            <v>0</v>
          </cell>
          <cell r="J15">
            <v>36</v>
          </cell>
          <cell r="K15">
            <v>0</v>
          </cell>
          <cell r="M15">
            <v>0</v>
          </cell>
          <cell r="N15">
            <v>0</v>
          </cell>
          <cell r="O15">
            <v>0</v>
          </cell>
          <cell r="P15">
            <v>0</v>
          </cell>
          <cell r="Q15">
            <v>38</v>
          </cell>
        </row>
        <row r="16">
          <cell r="E16">
            <v>155</v>
          </cell>
          <cell r="F16">
            <v>1</v>
          </cell>
          <cell r="J16">
            <v>70</v>
          </cell>
          <cell r="K16">
            <v>0</v>
          </cell>
          <cell r="M16">
            <v>3</v>
          </cell>
          <cell r="N16">
            <v>0</v>
          </cell>
          <cell r="O16">
            <v>0</v>
          </cell>
          <cell r="P16">
            <v>0</v>
          </cell>
          <cell r="Q16">
            <v>91</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19"/>
      <sheetName val="18"/>
      <sheetName val="17"/>
      <sheetName val="16"/>
      <sheetName val="15"/>
      <sheetName val="12"/>
      <sheetName val="11"/>
      <sheetName val="10"/>
      <sheetName val="09"/>
      <sheetName val="08"/>
      <sheetName val="BM 07"/>
      <sheetName val="BM 06"/>
      <sheetName val="BM 05"/>
      <sheetName val="PT 04"/>
      <sheetName val="BM04"/>
      <sheetName val="PT 03"/>
      <sheetName val="BM 03"/>
      <sheetName val="PT 02"/>
      <sheetName val="BM 02"/>
      <sheetName val="PT 01"/>
      <sheetName val="BM 01"/>
      <sheetName val="NHẬP ÁN"/>
      <sheetName val="khai báo"/>
    </sheetNames>
    <sheetDataSet>
      <sheetData sheetId="10">
        <row r="14">
          <cell r="E14">
            <v>1345175</v>
          </cell>
          <cell r="F14">
            <v>0</v>
          </cell>
          <cell r="J14">
            <v>312941</v>
          </cell>
          <cell r="K14">
            <v>0</v>
          </cell>
          <cell r="N14">
            <v>0</v>
          </cell>
          <cell r="O14">
            <v>0</v>
          </cell>
          <cell r="P14">
            <v>0</v>
          </cell>
          <cell r="Q14">
            <v>0</v>
          </cell>
          <cell r="R14">
            <v>738076</v>
          </cell>
        </row>
      </sheetData>
      <sheetData sheetId="11">
        <row r="14">
          <cell r="E14">
            <v>59</v>
          </cell>
          <cell r="F14">
            <v>0</v>
          </cell>
          <cell r="J14">
            <v>51</v>
          </cell>
          <cell r="K14">
            <v>0</v>
          </cell>
          <cell r="M14">
            <v>0</v>
          </cell>
          <cell r="N14">
            <v>0</v>
          </cell>
          <cell r="O14">
            <v>0</v>
          </cell>
          <cell r="P14">
            <v>0</v>
          </cell>
          <cell r="Q14">
            <v>16</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sua  mau an tuyen khong ro 9"/>
      <sheetName val="don doc 19"/>
      <sheetName val="boi thuong 18"/>
      <sheetName val="khanh nghi 17"/>
      <sheetName val="kiem sat 16"/>
      <sheetName val="giam sat 15"/>
      <sheetName val="chat luong can bo 14"/>
      <sheetName val="bien che 13"/>
      <sheetName val="to cao 12"/>
      <sheetName val="khieu nai 11"/>
      <sheetName val="Mau cuong che 10"/>
      <sheetName val="Mau an tuyen khong ro 9"/>
      <sheetName val="Mãu BC mien giam 8"/>
      <sheetName val="Mẫu BC tiền theo CHV Mẫu 07"/>
      <sheetName val="Mẫu BC việc theo CHV Mẫu 06"/>
      <sheetName val="Về tiền theo đối tượng Mẫu 05"/>
      <sheetName val="Phân tich chỉ tiêu Mẫu 04.THA"/>
      <sheetName val="Về tiền theo đơn Mau 04.THA"/>
      <sheetName val="Phân tích chỉ tiêu Mẫu 03.THA"/>
      <sheetName val="Về tiền chủ động Mẫu 03.THA"/>
      <sheetName val="Phan tich chi tieu mau 02.THA"/>
      <sheetName val="Về việc theo đơn Mau 02.THA1"/>
      <sheetName val="Phân tích chỉ tiêu Mau 01.THA"/>
      <sheetName val="Về việc chủ động Mau 01.THA"/>
    </sheetNames>
    <sheetDataSet>
      <sheetData sheetId="13">
        <row r="13">
          <cell r="E13">
            <v>85074</v>
          </cell>
          <cell r="J13">
            <v>51874</v>
          </cell>
          <cell r="K13">
            <v>0</v>
          </cell>
          <cell r="R13">
            <v>43600</v>
          </cell>
        </row>
        <row r="14">
          <cell r="E14">
            <v>9281018</v>
          </cell>
          <cell r="J14">
            <v>1964226</v>
          </cell>
          <cell r="K14">
            <v>416717</v>
          </cell>
          <cell r="O14">
            <v>1431716</v>
          </cell>
          <cell r="R14">
            <v>2449426</v>
          </cell>
        </row>
        <row r="15">
          <cell r="E15">
            <v>292089</v>
          </cell>
          <cell r="F15">
            <v>0</v>
          </cell>
          <cell r="J15">
            <v>246882</v>
          </cell>
          <cell r="K15">
            <v>69000</v>
          </cell>
          <cell r="L15">
            <v>0</v>
          </cell>
          <cell r="N15">
            <v>0</v>
          </cell>
          <cell r="O15">
            <v>0</v>
          </cell>
          <cell r="P15">
            <v>0</v>
          </cell>
          <cell r="Q15">
            <v>0</v>
          </cell>
          <cell r="R15">
            <v>21107455</v>
          </cell>
        </row>
        <row r="16">
          <cell r="F16">
            <v>2894081</v>
          </cell>
          <cell r="L16">
            <v>0</v>
          </cell>
          <cell r="N16">
            <v>0</v>
          </cell>
          <cell r="P16">
            <v>0</v>
          </cell>
          <cell r="Q16">
            <v>0</v>
          </cell>
        </row>
      </sheetData>
      <sheetData sheetId="14">
        <row r="13">
          <cell r="E13">
            <v>43</v>
          </cell>
          <cell r="J13">
            <v>40</v>
          </cell>
          <cell r="K13">
            <v>0</v>
          </cell>
          <cell r="Q13">
            <v>2</v>
          </cell>
        </row>
        <row r="14">
          <cell r="E14">
            <v>74</v>
          </cell>
          <cell r="J14">
            <v>39</v>
          </cell>
          <cell r="K14">
            <v>4</v>
          </cell>
          <cell r="N14">
            <v>2</v>
          </cell>
          <cell r="Q14">
            <v>38</v>
          </cell>
        </row>
        <row r="15">
          <cell r="E15">
            <v>36</v>
          </cell>
          <cell r="F15">
            <v>0</v>
          </cell>
          <cell r="J15">
            <v>27</v>
          </cell>
          <cell r="K15">
            <v>2</v>
          </cell>
          <cell r="M15">
            <v>0</v>
          </cell>
          <cell r="N15">
            <v>0</v>
          </cell>
          <cell r="O15">
            <v>0</v>
          </cell>
          <cell r="P15">
            <v>0</v>
          </cell>
          <cell r="Q15">
            <v>34</v>
          </cell>
        </row>
        <row r="16">
          <cell r="F16">
            <v>2</v>
          </cell>
          <cell r="M16">
            <v>0</v>
          </cell>
          <cell r="O16">
            <v>0</v>
          </cell>
          <cell r="P16">
            <v>0</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sua  mau an tuyen khong ro 9"/>
      <sheetName val="don doc 19"/>
      <sheetName val="boi thuong 18"/>
      <sheetName val="khanh nghi 17"/>
      <sheetName val="kiem sat 16"/>
      <sheetName val="giam sat 15"/>
      <sheetName val="chat luong can bo 14"/>
      <sheetName val="bien che 13"/>
      <sheetName val="to cao 12"/>
      <sheetName val="khieu nai 11"/>
      <sheetName val="Mau cuong che 10"/>
      <sheetName val="Mau an tuyen khong ro 9"/>
      <sheetName val="Mãu BC mien giam 8"/>
      <sheetName val="Mẫu BC tiền theo CHV Mẫu 07"/>
      <sheetName val="Mẫu BC việc theo CHV Mẫu 06"/>
      <sheetName val="Về tiền theo đối tượng Mẫu 05"/>
      <sheetName val="Phân tich chỉ tiêu Mẫu 04.THA"/>
      <sheetName val="Về tiền theo đơn Mau 04.THA"/>
      <sheetName val="Phân tích chỉ tiêu Mẫu 03.THA"/>
      <sheetName val="Về tiền chủ động Mẫu 03.THA"/>
      <sheetName val="Phan tich chi tieu mau 02.THA"/>
      <sheetName val="Về việc theo đơn Mau 02.THA1"/>
      <sheetName val="Phân tích chỉ tiêu Mau 01.THA"/>
      <sheetName val="Về việc chủ động Mau 01.THA"/>
    </sheetNames>
    <sheetDataSet>
      <sheetData sheetId="13">
        <row r="14">
          <cell r="E14">
            <v>31020055</v>
          </cell>
          <cell r="F14">
            <v>0</v>
          </cell>
          <cell r="J14">
            <v>2709898</v>
          </cell>
          <cell r="K14">
            <v>1151825</v>
          </cell>
          <cell r="L14">
            <v>0</v>
          </cell>
          <cell r="O14">
            <v>0</v>
          </cell>
          <cell r="P14">
            <v>0</v>
          </cell>
          <cell r="Q14">
            <v>0</v>
          </cell>
          <cell r="R14">
            <v>22989917</v>
          </cell>
        </row>
        <row r="15">
          <cell r="E15">
            <v>9332965</v>
          </cell>
          <cell r="F15">
            <v>21400</v>
          </cell>
          <cell r="J15">
            <v>1524686</v>
          </cell>
          <cell r="K15">
            <v>792858</v>
          </cell>
          <cell r="L15">
            <v>0</v>
          </cell>
          <cell r="N15">
            <v>0</v>
          </cell>
          <cell r="O15">
            <v>0</v>
          </cell>
          <cell r="P15">
            <v>0</v>
          </cell>
          <cell r="Q15">
            <v>0</v>
          </cell>
          <cell r="R15">
            <v>9174762</v>
          </cell>
        </row>
        <row r="16">
          <cell r="E16">
            <v>30605590</v>
          </cell>
          <cell r="F16">
            <v>400</v>
          </cell>
          <cell r="J16">
            <v>2298741</v>
          </cell>
          <cell r="K16">
            <v>1007449</v>
          </cell>
          <cell r="L16">
            <v>0</v>
          </cell>
          <cell r="N16">
            <v>0</v>
          </cell>
          <cell r="O16">
            <v>0</v>
          </cell>
          <cell r="P16">
            <v>0</v>
          </cell>
          <cell r="Q16">
            <v>0</v>
          </cell>
          <cell r="R16">
            <v>27513706</v>
          </cell>
        </row>
        <row r="17">
          <cell r="E17">
            <v>1791837</v>
          </cell>
          <cell r="F17">
            <v>0</v>
          </cell>
          <cell r="J17">
            <v>1199718</v>
          </cell>
          <cell r="K17">
            <v>43291</v>
          </cell>
          <cell r="L17" t="str">
            <v>0</v>
          </cell>
          <cell r="N17">
            <v>0</v>
          </cell>
          <cell r="O17">
            <v>0</v>
          </cell>
          <cell r="P17" t="str">
            <v>0</v>
          </cell>
          <cell r="Q17" t="str">
            <v>0</v>
          </cell>
          <cell r="R17">
            <v>5279450</v>
          </cell>
        </row>
      </sheetData>
      <sheetData sheetId="14">
        <row r="14">
          <cell r="E14">
            <v>52</v>
          </cell>
          <cell r="F14">
            <v>0</v>
          </cell>
          <cell r="J14">
            <v>27</v>
          </cell>
          <cell r="K14">
            <v>3</v>
          </cell>
          <cell r="M14" t="str">
            <v>0</v>
          </cell>
          <cell r="N14" t="str">
            <v>0</v>
          </cell>
          <cell r="O14" t="str">
            <v>0</v>
          </cell>
          <cell r="P14" t="str">
            <v>0</v>
          </cell>
          <cell r="Q14" t="str">
            <v>24</v>
          </cell>
        </row>
        <row r="15">
          <cell r="E15">
            <v>120</v>
          </cell>
          <cell r="F15">
            <v>1</v>
          </cell>
          <cell r="J15">
            <v>96</v>
          </cell>
          <cell r="K15">
            <v>5</v>
          </cell>
          <cell r="M15">
            <v>0</v>
          </cell>
          <cell r="N15">
            <v>0</v>
          </cell>
          <cell r="O15">
            <v>0</v>
          </cell>
          <cell r="P15">
            <v>0</v>
          </cell>
          <cell r="Q15">
            <v>68</v>
          </cell>
        </row>
        <row r="16">
          <cell r="E16">
            <v>179</v>
          </cell>
          <cell r="F16">
            <v>1</v>
          </cell>
          <cell r="J16">
            <v>135</v>
          </cell>
          <cell r="K16">
            <v>4</v>
          </cell>
          <cell r="M16" t="str">
            <v>0</v>
          </cell>
          <cell r="N16" t="str">
            <v>0</v>
          </cell>
          <cell r="O16" t="str">
            <v>0</v>
          </cell>
          <cell r="P16" t="str">
            <v>0</v>
          </cell>
          <cell r="Q16" t="str">
            <v>49</v>
          </cell>
        </row>
        <row r="17">
          <cell r="E17" t="str">
            <v>125</v>
          </cell>
          <cell r="F17" t="str">
            <v>0</v>
          </cell>
          <cell r="J17" t="str">
            <v>112</v>
          </cell>
          <cell r="K17" t="str">
            <v>0</v>
          </cell>
          <cell r="M17" t="str">
            <v>0</v>
          </cell>
          <cell r="N17" t="str">
            <v>0</v>
          </cell>
          <cell r="O17" t="str">
            <v>0</v>
          </cell>
          <cell r="P17" t="str">
            <v>0</v>
          </cell>
          <cell r="Q17" t="str">
            <v>56</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sua  mau an tuyen khong ro 9"/>
      <sheetName val="Mãu BC mien giam 8"/>
      <sheetName val="Mau an tuyen khong ro 9"/>
      <sheetName val="Mau cuong che 10"/>
      <sheetName val="Co cau bien che Mau 13"/>
      <sheetName val="Báo cáo chất lượng CB Mẫu 14"/>
      <sheetName val="Mau giam sat  15"/>
      <sheetName val="Mãu báo cáo Kiểm sát 16"/>
      <sheetName val="Bao cao khang nghi 17"/>
      <sheetName val="Bao cao ve Boi thuong NN 18"/>
      <sheetName val="bieu lay so lieu bc viet"/>
      <sheetName val="Thong tin"/>
      <sheetName val="06"/>
      <sheetName val="07"/>
      <sheetName val="Sheet1"/>
    </sheetNames>
    <sheetDataSet>
      <sheetData sheetId="12">
        <row r="14">
          <cell r="E14">
            <v>26</v>
          </cell>
          <cell r="J14">
            <v>14</v>
          </cell>
          <cell r="K14">
            <v>0</v>
          </cell>
        </row>
        <row r="15">
          <cell r="E15">
            <v>8</v>
          </cell>
          <cell r="F15">
            <v>1</v>
          </cell>
          <cell r="J15">
            <v>9</v>
          </cell>
          <cell r="K15">
            <v>0</v>
          </cell>
        </row>
        <row r="16">
          <cell r="E16">
            <v>5</v>
          </cell>
          <cell r="F16">
            <v>1</v>
          </cell>
          <cell r="J16">
            <v>6</v>
          </cell>
          <cell r="Q16">
            <v>1</v>
          </cell>
        </row>
        <row r="17">
          <cell r="E17">
            <v>4</v>
          </cell>
          <cell r="J17">
            <v>4</v>
          </cell>
          <cell r="K17">
            <v>0</v>
          </cell>
          <cell r="Q17">
            <v>0</v>
          </cell>
        </row>
        <row r="18">
          <cell r="E18">
            <v>12</v>
          </cell>
          <cell r="J18">
            <v>3</v>
          </cell>
          <cell r="Q18">
            <v>3</v>
          </cell>
        </row>
        <row r="19">
          <cell r="E19">
            <v>21</v>
          </cell>
          <cell r="J19">
            <v>18</v>
          </cell>
          <cell r="P19">
            <v>0</v>
          </cell>
          <cell r="Q19">
            <v>2</v>
          </cell>
        </row>
        <row r="20">
          <cell r="E20">
            <v>19</v>
          </cell>
          <cell r="F20">
            <v>1</v>
          </cell>
          <cell r="J20">
            <v>10</v>
          </cell>
          <cell r="K20">
            <v>0</v>
          </cell>
          <cell r="Q20">
            <v>12</v>
          </cell>
        </row>
        <row r="21">
          <cell r="E21">
            <v>15</v>
          </cell>
          <cell r="F21">
            <v>0</v>
          </cell>
          <cell r="J21">
            <v>7</v>
          </cell>
          <cell r="M21">
            <v>1</v>
          </cell>
          <cell r="Q21">
            <v>2</v>
          </cell>
        </row>
        <row r="22">
          <cell r="E22">
            <v>17</v>
          </cell>
          <cell r="F22">
            <v>5</v>
          </cell>
          <cell r="J22">
            <v>5</v>
          </cell>
          <cell r="Q22">
            <v>5</v>
          </cell>
        </row>
        <row r="23">
          <cell r="E23">
            <v>2</v>
          </cell>
          <cell r="J23">
            <v>2</v>
          </cell>
          <cell r="Q23">
            <v>4</v>
          </cell>
        </row>
        <row r="24">
          <cell r="E24">
            <v>24</v>
          </cell>
          <cell r="J24">
            <v>20</v>
          </cell>
          <cell r="K24">
            <v>0</v>
          </cell>
          <cell r="M24">
            <v>0</v>
          </cell>
          <cell r="Q24">
            <v>7</v>
          </cell>
        </row>
        <row r="25">
          <cell r="E25">
            <v>9</v>
          </cell>
          <cell r="J25">
            <v>8</v>
          </cell>
          <cell r="K25">
            <v>0</v>
          </cell>
          <cell r="M25">
            <v>0</v>
          </cell>
          <cell r="P25">
            <v>0</v>
          </cell>
          <cell r="Q25">
            <v>6</v>
          </cell>
        </row>
        <row r="26">
          <cell r="E26">
            <v>10</v>
          </cell>
          <cell r="F26">
            <v>1</v>
          </cell>
          <cell r="J26">
            <v>9</v>
          </cell>
          <cell r="K26">
            <v>2</v>
          </cell>
          <cell r="Q26">
            <v>7</v>
          </cell>
        </row>
      </sheetData>
      <sheetData sheetId="13">
        <row r="13">
          <cell r="E13">
            <v>7100</v>
          </cell>
          <cell r="J13">
            <v>5900</v>
          </cell>
          <cell r="K13">
            <v>0</v>
          </cell>
        </row>
        <row r="14">
          <cell r="E14">
            <v>197591</v>
          </cell>
          <cell r="F14">
            <v>131650</v>
          </cell>
          <cell r="J14">
            <v>443044</v>
          </cell>
          <cell r="R14">
            <v>0</v>
          </cell>
        </row>
        <row r="15">
          <cell r="E15">
            <v>153749</v>
          </cell>
          <cell r="F15">
            <v>5000</v>
          </cell>
          <cell r="J15">
            <v>32416864</v>
          </cell>
          <cell r="K15">
            <v>0</v>
          </cell>
          <cell r="R15">
            <v>1605</v>
          </cell>
        </row>
        <row r="16">
          <cell r="E16">
            <v>858113</v>
          </cell>
          <cell r="F16">
            <v>0</v>
          </cell>
          <cell r="J16">
            <v>888113</v>
          </cell>
          <cell r="K16">
            <v>0</v>
          </cell>
          <cell r="R16">
            <v>0</v>
          </cell>
        </row>
        <row r="17">
          <cell r="E17">
            <v>286138</v>
          </cell>
          <cell r="J17">
            <v>143798</v>
          </cell>
          <cell r="O17">
            <v>0</v>
          </cell>
          <cell r="R17">
            <v>149695</v>
          </cell>
        </row>
        <row r="18">
          <cell r="E18">
            <v>178249</v>
          </cell>
          <cell r="J18">
            <v>111966</v>
          </cell>
          <cell r="R18">
            <v>558213905</v>
          </cell>
        </row>
        <row r="19">
          <cell r="E19">
            <v>6283755</v>
          </cell>
          <cell r="F19">
            <v>1353800</v>
          </cell>
          <cell r="J19">
            <v>416616</v>
          </cell>
          <cell r="K19">
            <v>0</v>
          </cell>
          <cell r="R19">
            <v>36158255</v>
          </cell>
        </row>
        <row r="20">
          <cell r="E20">
            <v>1904324</v>
          </cell>
          <cell r="F20">
            <v>0</v>
          </cell>
          <cell r="J20">
            <v>328171</v>
          </cell>
          <cell r="N20">
            <v>1321157</v>
          </cell>
          <cell r="R20">
            <v>719274</v>
          </cell>
        </row>
        <row r="21">
          <cell r="E21">
            <v>516755</v>
          </cell>
          <cell r="F21">
            <v>401600</v>
          </cell>
          <cell r="J21">
            <v>157051</v>
          </cell>
          <cell r="R21">
            <v>173470</v>
          </cell>
        </row>
        <row r="22">
          <cell r="E22">
            <v>350</v>
          </cell>
          <cell r="J22">
            <v>200050</v>
          </cell>
          <cell r="R22">
            <v>2921488</v>
          </cell>
        </row>
        <row r="23">
          <cell r="E23">
            <v>747770</v>
          </cell>
          <cell r="F23">
            <v>200</v>
          </cell>
          <cell r="J23">
            <v>724495</v>
          </cell>
          <cell r="K23">
            <v>0</v>
          </cell>
          <cell r="N23">
            <v>0</v>
          </cell>
          <cell r="R23">
            <v>1879068</v>
          </cell>
        </row>
        <row r="24">
          <cell r="E24">
            <v>268275</v>
          </cell>
          <cell r="F24">
            <v>200</v>
          </cell>
          <cell r="J24">
            <v>278875</v>
          </cell>
          <cell r="K24">
            <v>0</v>
          </cell>
          <cell r="N24">
            <v>0</v>
          </cell>
          <cell r="O24">
            <v>0</v>
          </cell>
          <cell r="P24">
            <v>0</v>
          </cell>
          <cell r="Q24">
            <v>0</v>
          </cell>
          <cell r="R24">
            <v>7180813</v>
          </cell>
        </row>
        <row r="25">
          <cell r="E25">
            <v>658314</v>
          </cell>
          <cell r="F25">
            <v>111000</v>
          </cell>
          <cell r="J25">
            <v>326129</v>
          </cell>
          <cell r="K25">
            <v>231974</v>
          </cell>
          <cell r="R25">
            <v>8637183</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sua  mau an tuyen khong ro 9"/>
      <sheetName val="Mãu BC mien giam 8"/>
      <sheetName val="Mau an tuyen khong ro 9"/>
      <sheetName val="Mau cuong che 10"/>
      <sheetName val="Co cau bien che Mau 13"/>
      <sheetName val="Báo cáo chất lượng CB Mẫu 14"/>
      <sheetName val="Mau giam sat  15"/>
      <sheetName val="Mãu báo cáo Kiểm sát 16"/>
      <sheetName val="Bao cao khang nghi 17"/>
      <sheetName val="Bao cao ve Boi thuong NN 18"/>
      <sheetName val="bieu lay so lieu bc viet"/>
      <sheetName val="Thong tin"/>
      <sheetName val="01"/>
      <sheetName val="PT 01"/>
      <sheetName val="02"/>
      <sheetName val="PT02"/>
      <sheetName val="03"/>
      <sheetName val="PT03"/>
      <sheetName val="04"/>
      <sheetName val="PT04"/>
      <sheetName val="05"/>
      <sheetName val="06"/>
      <sheetName val="07"/>
      <sheetName val="08"/>
      <sheetName val="09"/>
      <sheetName val="10"/>
      <sheetName val="11"/>
      <sheetName val="12"/>
      <sheetName val="13"/>
      <sheetName val="14"/>
      <sheetName val="15"/>
      <sheetName val="16"/>
      <sheetName val="17"/>
      <sheetName val="18"/>
      <sheetName val="19"/>
    </sheetNames>
    <sheetDataSet>
      <sheetData sheetId="21">
        <row r="11">
          <cell r="T11">
            <v>2874</v>
          </cell>
        </row>
        <row r="13">
          <cell r="T13">
            <v>39</v>
          </cell>
        </row>
        <row r="27">
          <cell r="T27">
            <v>2835</v>
          </cell>
        </row>
        <row r="28">
          <cell r="T28">
            <v>592</v>
          </cell>
        </row>
        <row r="38">
          <cell r="T38">
            <v>485</v>
          </cell>
        </row>
        <row r="49">
          <cell r="T49">
            <v>7</v>
          </cell>
        </row>
        <row r="52">
          <cell r="T52">
            <v>136</v>
          </cell>
        </row>
        <row r="57">
          <cell r="T57">
            <v>411</v>
          </cell>
        </row>
        <row r="65">
          <cell r="T65">
            <v>303</v>
          </cell>
        </row>
        <row r="71">
          <cell r="T71">
            <v>50</v>
          </cell>
        </row>
        <row r="75">
          <cell r="T75">
            <v>318</v>
          </cell>
        </row>
        <row r="82">
          <cell r="T82">
            <v>247</v>
          </cell>
        </row>
        <row r="87">
          <cell r="T87">
            <v>67</v>
          </cell>
        </row>
        <row r="91">
          <cell r="T91">
            <v>69</v>
          </cell>
        </row>
        <row r="95">
          <cell r="T95">
            <v>150</v>
          </cell>
        </row>
      </sheetData>
      <sheetData sheetId="22">
        <row r="11">
          <cell r="U11">
            <v>613453540</v>
          </cell>
        </row>
        <row r="13">
          <cell r="U13">
            <v>4959281</v>
          </cell>
        </row>
        <row r="27">
          <cell r="U27">
            <v>608494259</v>
          </cell>
        </row>
        <row r="28">
          <cell r="U28">
            <v>263181308</v>
          </cell>
        </row>
        <row r="38">
          <cell r="U38">
            <v>86593257</v>
          </cell>
        </row>
        <row r="49">
          <cell r="U49">
            <v>1185789</v>
          </cell>
        </row>
        <row r="52">
          <cell r="U52">
            <v>10825192</v>
          </cell>
        </row>
        <row r="57">
          <cell r="U57">
            <v>95450244</v>
          </cell>
        </row>
        <row r="65">
          <cell r="U65">
            <v>55512727</v>
          </cell>
        </row>
        <row r="71">
          <cell r="U71">
            <v>1386932</v>
          </cell>
        </row>
        <row r="75">
          <cell r="U75">
            <v>35806275</v>
          </cell>
        </row>
        <row r="82">
          <cell r="U82">
            <v>37626532</v>
          </cell>
        </row>
        <row r="87">
          <cell r="U87">
            <v>6859484</v>
          </cell>
        </row>
        <row r="91">
          <cell r="U91">
            <v>9208657</v>
          </cell>
        </row>
        <row r="95">
          <cell r="U95">
            <v>4857862</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sua  mau an tuyen khong ro 9"/>
      <sheetName val="Mãu BC mien giam 8"/>
      <sheetName val="Mau an tuyen khong ro 9"/>
      <sheetName val="Mau cuong che 10"/>
      <sheetName val="Co cau bien che Mau 13"/>
      <sheetName val="Báo cáo chất lượng CB Mẫu 14"/>
      <sheetName val="Mau giam sat  15"/>
      <sheetName val="Mãu báo cáo Kiểm sát 16"/>
      <sheetName val="Bao cao khang nghi 17"/>
      <sheetName val="Bao cao ve Boi thuong NN 18"/>
      <sheetName val="bieu lay so lieu bc viet"/>
      <sheetName val="Thong tin"/>
      <sheetName val="01"/>
      <sheetName val="PT 01"/>
      <sheetName val="02"/>
      <sheetName val="PT02"/>
      <sheetName val="03"/>
      <sheetName val="PT03"/>
      <sheetName val="04"/>
      <sheetName val="PT04"/>
      <sheetName val="05"/>
      <sheetName val="06"/>
      <sheetName val="07"/>
      <sheetName val="08"/>
      <sheetName val="09"/>
      <sheetName val="10"/>
      <sheetName val="11"/>
      <sheetName val="12"/>
      <sheetName val="13"/>
      <sheetName val="14"/>
      <sheetName val="15"/>
      <sheetName val="16"/>
      <sheetName val="17"/>
      <sheetName val="18"/>
      <sheetName val="19"/>
    </sheetNames>
    <sheetDataSet>
      <sheetData sheetId="21">
        <row r="12">
          <cell r="E12">
            <v>63</v>
          </cell>
          <cell r="F12">
            <v>1</v>
          </cell>
          <cell r="J12">
            <v>47</v>
          </cell>
          <cell r="K12">
            <v>4</v>
          </cell>
          <cell r="Q12">
            <v>16</v>
          </cell>
        </row>
        <row r="13">
          <cell r="E13">
            <v>62</v>
          </cell>
          <cell r="F13">
            <v>0</v>
          </cell>
          <cell r="J13">
            <v>51</v>
          </cell>
          <cell r="K13">
            <v>0</v>
          </cell>
          <cell r="Q13">
            <v>39</v>
          </cell>
        </row>
      </sheetData>
      <sheetData sheetId="22">
        <row r="12">
          <cell r="E12">
            <v>2872832</v>
          </cell>
          <cell r="F12">
            <v>2500</v>
          </cell>
          <cell r="J12">
            <v>1897679</v>
          </cell>
          <cell r="K12">
            <v>891258</v>
          </cell>
          <cell r="L12">
            <v>0</v>
          </cell>
          <cell r="R12">
            <v>3983812</v>
          </cell>
        </row>
        <row r="13">
          <cell r="E13">
            <v>1872175</v>
          </cell>
          <cell r="F13">
            <v>0</v>
          </cell>
          <cell r="J13">
            <v>917057</v>
          </cell>
          <cell r="K13">
            <v>0</v>
          </cell>
          <cell r="L13">
            <v>0</v>
          </cell>
          <cell r="R13">
            <v>2774444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sua  mau an tuyen khong ro 9"/>
      <sheetName val="Mãu BC mien giam 8"/>
      <sheetName val="Mau an tuyen khong ro 9"/>
      <sheetName val="Mau cuong che 10"/>
      <sheetName val="Co cau bien che Mau 13"/>
      <sheetName val="Báo cáo chất lượng CB Mẫu 14"/>
      <sheetName val="Mau giam sat  15"/>
      <sheetName val="Mãu báo cáo Kiểm sát 16"/>
      <sheetName val="Bao cao khang nghi 17"/>
      <sheetName val="Bao cao ve Boi thuong NN 18"/>
      <sheetName val="bieu lay so lieu bc viet"/>
      <sheetName val="Thong tin"/>
      <sheetName val="01"/>
      <sheetName val="PT 01"/>
      <sheetName val="PT02"/>
      <sheetName val="02"/>
      <sheetName val="03"/>
      <sheetName val="PT03"/>
      <sheetName val="04"/>
      <sheetName val="PT04"/>
      <sheetName val="05"/>
      <sheetName val="06"/>
      <sheetName val="07"/>
      <sheetName val="08"/>
      <sheetName val="09"/>
      <sheetName val="10"/>
      <sheetName val="11"/>
      <sheetName val="12"/>
      <sheetName val="13"/>
      <sheetName val="14"/>
      <sheetName val="15"/>
      <sheetName val="16"/>
      <sheetName val="17"/>
      <sheetName val="18"/>
      <sheetName val="19"/>
    </sheetNames>
    <sheetDataSet>
      <sheetData sheetId="22">
        <row r="11">
          <cell r="T11">
            <v>0.19743548436585273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1"/>
      <sheetName val="PL2"/>
      <sheetName val="PL3"/>
      <sheetName val="PL4"/>
      <sheetName val="PL5"/>
      <sheetName val="PL6"/>
      <sheetName val="PL7"/>
      <sheetName val="PL8"/>
      <sheetName val="PL9"/>
      <sheetName val="PL10"/>
      <sheetName val="PL11"/>
      <sheetName val="PL12"/>
      <sheetName val="PL13"/>
      <sheetName val="PL14"/>
      <sheetName val="PL15"/>
      <sheetName val="kiem tra du lieu"/>
    </sheetNames>
    <sheetDataSet>
      <sheetData sheetId="15">
        <row r="6">
          <cell r="B6">
            <v>34</v>
          </cell>
        </row>
        <row r="7">
          <cell r="B7">
            <v>0</v>
          </cell>
        </row>
        <row r="8">
          <cell r="B8">
            <v>4</v>
          </cell>
        </row>
        <row r="9">
          <cell r="B9">
            <v>1</v>
          </cell>
        </row>
        <row r="10">
          <cell r="B10">
            <v>11</v>
          </cell>
        </row>
        <row r="11">
          <cell r="B11">
            <v>0</v>
          </cell>
        </row>
        <row r="12">
          <cell r="B12">
            <v>2</v>
          </cell>
        </row>
        <row r="13">
          <cell r="B13">
            <v>1</v>
          </cell>
        </row>
        <row r="14">
          <cell r="B14">
            <v>1</v>
          </cell>
        </row>
        <row r="15">
          <cell r="B15">
            <v>1</v>
          </cell>
        </row>
        <row r="16">
          <cell r="B16">
            <v>10</v>
          </cell>
        </row>
        <row r="17">
          <cell r="B17">
            <v>2</v>
          </cell>
        </row>
        <row r="18">
          <cell r="B18">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20">
          <cell r="K20">
            <v>13066</v>
          </cell>
        </row>
        <row r="30">
          <cell r="K30">
            <v>47300</v>
          </cell>
        </row>
        <row r="41">
          <cell r="K41">
            <v>87159</v>
          </cell>
        </row>
        <row r="51">
          <cell r="K51">
            <v>0</v>
          </cell>
        </row>
        <row r="74">
          <cell r="K74">
            <v>0</v>
          </cell>
        </row>
      </sheetData>
      <sheetData sheetId="1">
        <row r="20">
          <cell r="K20">
            <v>1</v>
          </cell>
        </row>
        <row r="30">
          <cell r="K30">
            <v>5</v>
          </cell>
        </row>
        <row r="52">
          <cell r="K52">
            <v>0</v>
          </cell>
        </row>
        <row r="75">
          <cell r="K75">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37">
          <cell r="K37">
            <v>4840</v>
          </cell>
        </row>
        <row r="55">
          <cell r="K55">
            <v>7479</v>
          </cell>
        </row>
        <row r="60">
          <cell r="K60">
            <v>12380</v>
          </cell>
        </row>
        <row r="65">
          <cell r="K65">
            <v>22507</v>
          </cell>
        </row>
        <row r="69">
          <cell r="K69">
            <v>3326</v>
          </cell>
        </row>
        <row r="80">
          <cell r="K80">
            <v>4300</v>
          </cell>
        </row>
        <row r="85">
          <cell r="K85">
            <v>18249</v>
          </cell>
        </row>
      </sheetData>
      <sheetData sheetId="1">
        <row r="39">
          <cell r="K39">
            <v>1</v>
          </cell>
        </row>
        <row r="46">
          <cell r="K46">
            <v>8</v>
          </cell>
        </row>
        <row r="64">
          <cell r="K64">
            <v>8</v>
          </cell>
        </row>
        <row r="71">
          <cell r="K71">
            <v>5</v>
          </cell>
        </row>
        <row r="78">
          <cell r="K78">
            <v>4</v>
          </cell>
        </row>
        <row r="84">
          <cell r="K84">
            <v>2</v>
          </cell>
        </row>
        <row r="99">
          <cell r="K99">
            <v>0</v>
          </cell>
        </row>
        <row r="106">
          <cell r="K106">
            <v>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10 thang 2014"/>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9">
        <row r="12">
          <cell r="F12">
            <v>19175622.191999998</v>
          </cell>
          <cell r="H12">
            <v>273128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2 thang 2015"/>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8">
        <row r="12">
          <cell r="C12">
            <v>1489</v>
          </cell>
          <cell r="F12">
            <v>1112</v>
          </cell>
          <cell r="H12">
            <v>748</v>
          </cell>
          <cell r="I12">
            <v>1</v>
          </cell>
          <cell r="K12">
            <v>0</v>
          </cell>
          <cell r="R12">
            <v>719</v>
          </cell>
        </row>
      </sheetData>
      <sheetData sheetId="19">
        <row r="12">
          <cell r="C12">
            <v>54227822.442</v>
          </cell>
          <cell r="H12">
            <v>2212774.5</v>
          </cell>
          <cell r="I12">
            <v>4952</v>
          </cell>
          <cell r="K12">
            <v>0</v>
          </cell>
          <cell r="R12">
            <v>48126810.362</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ua  mau an tuyen khong ro 9"/>
      <sheetName val="Mãu BC mien giam 8"/>
      <sheetName val="Mau an tuyen khong ro 9"/>
      <sheetName val="Mau cuong che 10"/>
      <sheetName val="Co cau bien che Mau 13"/>
      <sheetName val="Báo cáo chất lượng CB Mẫu 14"/>
      <sheetName val="Mau giam sat  15"/>
      <sheetName val="Mãu báo cáo Kiểm sát 16"/>
      <sheetName val="Bao cao khang nghi 17"/>
      <sheetName val="Bao cao ve Boi thuong NN 18"/>
      <sheetName val="bieu lay so lieu bc viet"/>
      <sheetName val="Thong tin"/>
      <sheetName val="01(h)"/>
      <sheetName val="1"/>
      <sheetName val="01(n)"/>
      <sheetName val="2"/>
      <sheetName val="01(s)"/>
      <sheetName val="3"/>
      <sheetName val="01(ch)"/>
      <sheetName val="4"/>
      <sheetName val="1(A)"/>
      <sheetName val="5"/>
      <sheetName val="6"/>
      <sheetName val="1(ci)"/>
      <sheetName val="1(Nhàn)"/>
      <sheetName val="7"/>
      <sheetName val="2(h)"/>
      <sheetName val="2(1)"/>
      <sheetName val="2(N)"/>
      <sheetName val="2(2)"/>
      <sheetName val="2(s)"/>
      <sheetName val="2(3)"/>
      <sheetName val="2(ch)"/>
      <sheetName val="2(4)"/>
      <sheetName val="2(A)"/>
      <sheetName val="2(5)"/>
      <sheetName val="2(Ci)"/>
      <sheetName val="2(6)"/>
      <sheetName val="2(nhàn)"/>
      <sheetName val="2(7)"/>
      <sheetName val="3(h)"/>
      <sheetName val="3(1)"/>
      <sheetName val="3(n)"/>
      <sheetName val="3(2)"/>
      <sheetName val="3(s)"/>
      <sheetName val="3(3)"/>
      <sheetName val="3(ch)"/>
      <sheetName val="3(4)"/>
      <sheetName val="3(a)"/>
      <sheetName val="3(5)"/>
      <sheetName val="3(Ci)"/>
      <sheetName val="3(6)"/>
      <sheetName val="3(nhàn)"/>
      <sheetName val="3(7)"/>
      <sheetName val="4(h)"/>
      <sheetName val="4.1"/>
      <sheetName val="4(n)"/>
      <sheetName val="4(2)"/>
      <sheetName val="4(s)"/>
      <sheetName val="4(3)"/>
      <sheetName val="4(ch)"/>
      <sheetName val="4(4)"/>
      <sheetName val="4(A)"/>
      <sheetName val="4(5)"/>
      <sheetName val="4(Ci)"/>
      <sheetName val="4(6)"/>
      <sheetName val="4(nhàn)"/>
      <sheetName val="4(7)"/>
      <sheetName val="5(h)"/>
      <sheetName val="5(n)"/>
      <sheetName val="5(s)"/>
      <sheetName val="5(ch)"/>
      <sheetName val="5(A)"/>
      <sheetName val="5(CI)"/>
      <sheetName val="5(nhàn)"/>
      <sheetName val="mẫu 1"/>
      <sheetName val="PT1"/>
      <sheetName val="mẫu 2"/>
      <sheetName val="PT2"/>
      <sheetName val="mẫu 3"/>
      <sheetName val="PT3"/>
      <sheetName val="mẫu 4"/>
      <sheetName val="PT4"/>
      <sheetName val="mẫu 5"/>
      <sheetName val="06"/>
      <sheetName val="07"/>
      <sheetName val="08"/>
      <sheetName val="09"/>
      <sheetName val="10"/>
      <sheetName val="11"/>
      <sheetName val="12"/>
      <sheetName val="13"/>
      <sheetName val="14"/>
      <sheetName val="15"/>
      <sheetName val="16"/>
      <sheetName val="17"/>
      <sheetName val="18"/>
      <sheetName val="19"/>
      <sheetName val="Sheet1"/>
    </sheetNames>
    <sheetDataSet>
      <sheetData sheetId="84">
        <row r="12">
          <cell r="E12">
            <v>168</v>
          </cell>
          <cell r="F12">
            <v>2</v>
          </cell>
          <cell r="J12">
            <v>146</v>
          </cell>
          <cell r="K12">
            <v>3</v>
          </cell>
          <cell r="M12">
            <v>0</v>
          </cell>
          <cell r="N12">
            <v>0</v>
          </cell>
          <cell r="O12">
            <v>0</v>
          </cell>
          <cell r="P12">
            <v>0</v>
          </cell>
          <cell r="Q12">
            <v>109</v>
          </cell>
        </row>
        <row r="13">
          <cell r="E13">
            <v>140</v>
          </cell>
          <cell r="F13">
            <v>5</v>
          </cell>
          <cell r="J13">
            <v>117</v>
          </cell>
          <cell r="K13">
            <v>9</v>
          </cell>
          <cell r="M13">
            <v>0</v>
          </cell>
          <cell r="N13">
            <v>0</v>
          </cell>
          <cell r="P13">
            <v>0</v>
          </cell>
          <cell r="Q13">
            <v>93</v>
          </cell>
        </row>
        <row r="14">
          <cell r="E14">
            <v>101</v>
          </cell>
          <cell r="F14">
            <v>0</v>
          </cell>
          <cell r="J14">
            <v>81</v>
          </cell>
          <cell r="K14">
            <v>3</v>
          </cell>
          <cell r="M14">
            <v>0</v>
          </cell>
          <cell r="N14">
            <v>0</v>
          </cell>
          <cell r="P14">
            <v>0</v>
          </cell>
          <cell r="Q14">
            <v>124</v>
          </cell>
        </row>
        <row r="15">
          <cell r="E15">
            <v>105</v>
          </cell>
          <cell r="F15">
            <v>7</v>
          </cell>
          <cell r="J15">
            <v>81</v>
          </cell>
          <cell r="K15">
            <v>4</v>
          </cell>
          <cell r="M15">
            <v>0</v>
          </cell>
          <cell r="N15">
            <v>0</v>
          </cell>
          <cell r="P15">
            <v>0</v>
          </cell>
          <cell r="Q15">
            <v>62</v>
          </cell>
        </row>
        <row r="16">
          <cell r="E16">
            <v>84</v>
          </cell>
          <cell r="F16">
            <v>7</v>
          </cell>
          <cell r="J16">
            <v>61</v>
          </cell>
          <cell r="K16">
            <v>7</v>
          </cell>
          <cell r="M16">
            <v>0</v>
          </cell>
          <cell r="N16">
            <v>0</v>
          </cell>
          <cell r="O16">
            <v>0</v>
          </cell>
          <cell r="P16">
            <v>0</v>
          </cell>
          <cell r="Q16">
            <v>58</v>
          </cell>
        </row>
        <row r="17">
          <cell r="E17">
            <v>148</v>
          </cell>
          <cell r="F17">
            <v>0</v>
          </cell>
          <cell r="J17">
            <v>104</v>
          </cell>
          <cell r="K17">
            <v>2</v>
          </cell>
          <cell r="M17">
            <v>0</v>
          </cell>
          <cell r="N17">
            <v>0</v>
          </cell>
          <cell r="O17">
            <v>0</v>
          </cell>
          <cell r="P17">
            <v>0</v>
          </cell>
          <cell r="Q17">
            <v>68</v>
          </cell>
        </row>
        <row r="18">
          <cell r="E18">
            <v>55</v>
          </cell>
          <cell r="F18">
            <v>1</v>
          </cell>
          <cell r="J18">
            <v>57</v>
          </cell>
          <cell r="K18">
            <v>2</v>
          </cell>
          <cell r="M18">
            <v>4</v>
          </cell>
          <cell r="N18">
            <v>0</v>
          </cell>
          <cell r="O18">
            <v>0</v>
          </cell>
          <cell r="P18">
            <v>0</v>
          </cell>
          <cell r="Q18">
            <v>49</v>
          </cell>
        </row>
      </sheetData>
      <sheetData sheetId="85">
        <row r="12">
          <cell r="E12">
            <v>12694058</v>
          </cell>
          <cell r="F12">
            <v>203227</v>
          </cell>
          <cell r="J12">
            <v>6434031</v>
          </cell>
          <cell r="K12">
            <v>2551876</v>
          </cell>
          <cell r="L12">
            <v>0</v>
          </cell>
          <cell r="N12">
            <v>0</v>
          </cell>
          <cell r="O12">
            <v>0</v>
          </cell>
          <cell r="P12">
            <v>0</v>
          </cell>
          <cell r="Q12">
            <v>0</v>
          </cell>
          <cell r="R12">
            <v>34267289</v>
          </cell>
        </row>
        <row r="13">
          <cell r="E13">
            <v>13358503</v>
          </cell>
          <cell r="F13">
            <v>20720</v>
          </cell>
          <cell r="J13">
            <v>5431413</v>
          </cell>
          <cell r="K13">
            <v>1197645</v>
          </cell>
          <cell r="L13">
            <v>0</v>
          </cell>
          <cell r="N13">
            <v>0</v>
          </cell>
          <cell r="O13">
            <v>0</v>
          </cell>
          <cell r="P13">
            <v>0</v>
          </cell>
          <cell r="Q13">
            <v>0</v>
          </cell>
          <cell r="R13">
            <v>7831535</v>
          </cell>
        </row>
        <row r="14">
          <cell r="E14">
            <v>20211004</v>
          </cell>
          <cell r="F14">
            <v>0</v>
          </cell>
          <cell r="J14">
            <v>1647934</v>
          </cell>
          <cell r="K14">
            <v>8717871</v>
          </cell>
          <cell r="L14">
            <v>0</v>
          </cell>
          <cell r="N14">
            <v>0</v>
          </cell>
          <cell r="O14">
            <v>0</v>
          </cell>
          <cell r="P14">
            <v>0</v>
          </cell>
          <cell r="Q14">
            <v>0</v>
          </cell>
          <cell r="R14">
            <v>7886028</v>
          </cell>
        </row>
        <row r="15">
          <cell r="E15">
            <v>9317130</v>
          </cell>
          <cell r="F15">
            <v>17707</v>
          </cell>
          <cell r="J15">
            <v>1895829</v>
          </cell>
          <cell r="K15">
            <v>4169281</v>
          </cell>
          <cell r="L15">
            <v>0</v>
          </cell>
          <cell r="N15">
            <v>0</v>
          </cell>
          <cell r="O15">
            <v>0</v>
          </cell>
          <cell r="P15">
            <v>0</v>
          </cell>
          <cell r="Q15">
            <v>0</v>
          </cell>
          <cell r="R15">
            <v>3844626</v>
          </cell>
        </row>
        <row r="16">
          <cell r="E16">
            <v>14859401</v>
          </cell>
          <cell r="F16">
            <v>2150582</v>
          </cell>
          <cell r="J16">
            <v>6748589</v>
          </cell>
          <cell r="K16">
            <v>3043633</v>
          </cell>
          <cell r="L16">
            <v>0</v>
          </cell>
          <cell r="N16">
            <v>0</v>
          </cell>
          <cell r="O16">
            <v>0</v>
          </cell>
          <cell r="Q16">
            <v>0</v>
          </cell>
          <cell r="R16">
            <v>7457580</v>
          </cell>
        </row>
        <row r="17">
          <cell r="E17">
            <v>13207118</v>
          </cell>
          <cell r="F17">
            <v>0</v>
          </cell>
          <cell r="J17">
            <v>1057860</v>
          </cell>
          <cell r="K17">
            <v>99275</v>
          </cell>
          <cell r="L17">
            <v>0</v>
          </cell>
          <cell r="N17">
            <v>0</v>
          </cell>
          <cell r="O17">
            <v>0</v>
          </cell>
          <cell r="P17">
            <v>0</v>
          </cell>
          <cell r="Q17">
            <v>0</v>
          </cell>
          <cell r="R17">
            <v>4664700</v>
          </cell>
        </row>
        <row r="18">
          <cell r="E18">
            <v>950342</v>
          </cell>
          <cell r="F18">
            <v>2745</v>
          </cell>
          <cell r="J18">
            <v>1643839</v>
          </cell>
          <cell r="K18">
            <v>193000</v>
          </cell>
          <cell r="L18">
            <v>0</v>
          </cell>
          <cell r="N18">
            <v>176400</v>
          </cell>
          <cell r="O18">
            <v>0</v>
          </cell>
          <cell r="P18">
            <v>0</v>
          </cell>
          <cell r="Q18">
            <v>0</v>
          </cell>
          <cell r="R18">
            <v>1511527</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bieu thong tin"/>
      <sheetName val="co quan 1"/>
      <sheetName val="thach 1"/>
      <sheetName val="lam 1"/>
      <sheetName val="don 1"/>
      <sheetName val="DONG 1"/>
      <sheetName val="linh 1"/>
      <sheetName val="thanh 1"/>
      <sheetName val="Phân tích chỉ tiêu Mau 01.THA"/>
      <sheetName val="co quan 2"/>
      <sheetName val="lam 2"/>
      <sheetName val="don 2"/>
      <sheetName val="thach 2"/>
      <sheetName val="dong 2"/>
      <sheetName val="linh 2"/>
      <sheetName val="thanh 2"/>
      <sheetName val="Phan tich chi tieu mau 02.THA"/>
      <sheetName val="co quan 3"/>
      <sheetName val="lam 3"/>
      <sheetName val="thach 3"/>
      <sheetName val="don 3"/>
      <sheetName val="dong 3"/>
      <sheetName val="Sheet1"/>
      <sheetName val="linh 3"/>
      <sheetName val="thanh 3"/>
      <sheetName val="Phân tích chỉ tiêu Mẫu 03.THA"/>
      <sheetName val="co quan 4"/>
      <sheetName val="lam 4"/>
      <sheetName val="don 4"/>
      <sheetName val="thach 4"/>
      <sheetName val="dong 4"/>
      <sheetName val="linh 4"/>
      <sheetName val="thanh 4"/>
      <sheetName val="Phân tich chỉ tiêu Mẫu 04.THA"/>
      <sheetName val="co quan 5"/>
      <sheetName val="lam 5"/>
      <sheetName val="don 5"/>
      <sheetName val="thach 5"/>
      <sheetName val="dong 5"/>
      <sheetName val="linh 5"/>
      <sheetName val="thanh 5"/>
      <sheetName val="việc CHV Mẫu 06"/>
      <sheetName val="Mẫu BC tiền theo CHV Mẫu 07"/>
      <sheetName val="Mãu BC mien giam 8"/>
      <sheetName val="Mau an tuyen khong ro 9"/>
      <sheetName val="Mau cuong che 10"/>
      <sheetName val="Khiếu nại Mẫu 11"/>
      <sheetName val="To cao Mau 12"/>
      <sheetName val="Co cau bien che Mau 13"/>
      <sheetName val="Báo cáo chất lượng CB Mẫu 14"/>
      <sheetName val="Mau giam sat  15"/>
      <sheetName val="Mãu báo cáo Kiểm sát 16"/>
      <sheetName val="Bao cao khang nghi 17"/>
      <sheetName val="Bao cao ve Boi thuong NN 18"/>
      <sheetName val="Bao cao don doc  Hanh chinh 19 "/>
      <sheetName val="sua  mau an tuyen khong ro 9"/>
      <sheetName val="01LN"/>
      <sheetName val="02LN"/>
      <sheetName val="03LN"/>
      <sheetName val="04LN"/>
      <sheetName val="DS trong HS viec"/>
      <sheetName val="DS trong HS tiền"/>
      <sheetName val="tien ngan sach"/>
      <sheetName val="VIỆC NSNN ko tự nhảy"/>
      <sheetName val="theo doi so lieu"/>
    </sheetNames>
    <sheetDataSet>
      <sheetData sheetId="41">
        <row r="14">
          <cell r="E14">
            <v>48</v>
          </cell>
          <cell r="F14">
            <v>0</v>
          </cell>
          <cell r="J14">
            <v>47</v>
          </cell>
          <cell r="K14">
            <v>0</v>
          </cell>
          <cell r="M14">
            <v>0</v>
          </cell>
          <cell r="N14">
            <v>0</v>
          </cell>
          <cell r="O14">
            <v>0</v>
          </cell>
          <cell r="P14">
            <v>0</v>
          </cell>
          <cell r="Q14">
            <v>0</v>
          </cell>
        </row>
        <row r="15">
          <cell r="E15">
            <v>154</v>
          </cell>
          <cell r="F15">
            <v>0</v>
          </cell>
          <cell r="J15">
            <v>108</v>
          </cell>
          <cell r="K15">
            <v>3</v>
          </cell>
          <cell r="M15">
            <v>0</v>
          </cell>
          <cell r="N15">
            <v>0</v>
          </cell>
          <cell r="O15">
            <v>0</v>
          </cell>
          <cell r="P15">
            <v>0</v>
          </cell>
          <cell r="Q15">
            <v>47</v>
          </cell>
        </row>
        <row r="16">
          <cell r="E16">
            <v>97</v>
          </cell>
          <cell r="F16">
            <v>0</v>
          </cell>
          <cell r="J16">
            <v>75</v>
          </cell>
          <cell r="K16">
            <v>0</v>
          </cell>
          <cell r="M16">
            <v>0</v>
          </cell>
          <cell r="N16">
            <v>0</v>
          </cell>
          <cell r="O16">
            <v>0</v>
          </cell>
          <cell r="P16">
            <v>0</v>
          </cell>
          <cell r="Q16">
            <v>40</v>
          </cell>
        </row>
        <row r="17">
          <cell r="E17">
            <v>138</v>
          </cell>
          <cell r="F17">
            <v>1</v>
          </cell>
          <cell r="J17">
            <v>109</v>
          </cell>
          <cell r="K17">
            <v>1</v>
          </cell>
          <cell r="M17">
            <v>1</v>
          </cell>
          <cell r="N17">
            <v>0</v>
          </cell>
          <cell r="O17">
            <v>0</v>
          </cell>
          <cell r="P17">
            <v>0</v>
          </cell>
          <cell r="Q17">
            <v>16</v>
          </cell>
        </row>
        <row r="18">
          <cell r="E18">
            <v>157</v>
          </cell>
          <cell r="F18">
            <v>0</v>
          </cell>
          <cell r="J18">
            <v>106</v>
          </cell>
          <cell r="K18">
            <v>1</v>
          </cell>
          <cell r="M18">
            <v>0</v>
          </cell>
          <cell r="N18">
            <v>1</v>
          </cell>
          <cell r="O18">
            <v>0</v>
          </cell>
          <cell r="P18">
            <v>0</v>
          </cell>
          <cell r="Q18">
            <v>71</v>
          </cell>
        </row>
      </sheetData>
      <sheetData sheetId="42">
        <row r="14">
          <cell r="E14">
            <v>80914</v>
          </cell>
          <cell r="F14">
            <v>0</v>
          </cell>
          <cell r="J14">
            <v>76812</v>
          </cell>
          <cell r="K14">
            <v>0</v>
          </cell>
          <cell r="L14">
            <v>0</v>
          </cell>
          <cell r="N14">
            <v>0</v>
          </cell>
          <cell r="O14">
            <v>0</v>
          </cell>
          <cell r="P14">
            <v>0</v>
          </cell>
          <cell r="Q14">
            <v>0</v>
          </cell>
          <cell r="R14">
            <v>0</v>
          </cell>
        </row>
        <row r="15">
          <cell r="E15">
            <v>7932831</v>
          </cell>
          <cell r="F15">
            <v>0</v>
          </cell>
          <cell r="J15">
            <v>816061</v>
          </cell>
          <cell r="K15">
            <v>649355</v>
          </cell>
          <cell r="L15">
            <v>0</v>
          </cell>
          <cell r="N15">
            <v>0</v>
          </cell>
          <cell r="O15">
            <v>0</v>
          </cell>
          <cell r="P15">
            <v>0</v>
          </cell>
          <cell r="Q15">
            <v>0</v>
          </cell>
          <cell r="R15">
            <v>3622521</v>
          </cell>
        </row>
        <row r="16">
          <cell r="E16">
            <v>6481710</v>
          </cell>
          <cell r="F16">
            <v>0</v>
          </cell>
          <cell r="J16">
            <v>1765519</v>
          </cell>
          <cell r="K16">
            <v>29897</v>
          </cell>
          <cell r="L16">
            <v>0</v>
          </cell>
          <cell r="N16">
            <v>0</v>
          </cell>
          <cell r="O16">
            <v>0</v>
          </cell>
          <cell r="P16">
            <v>0</v>
          </cell>
          <cell r="Q16">
            <v>0</v>
          </cell>
          <cell r="R16">
            <v>4267831</v>
          </cell>
        </row>
        <row r="17">
          <cell r="E17">
            <v>7350374</v>
          </cell>
          <cell r="F17">
            <v>1983643</v>
          </cell>
          <cell r="J17">
            <v>1917463</v>
          </cell>
          <cell r="K17">
            <v>93339</v>
          </cell>
          <cell r="L17">
            <v>0</v>
          </cell>
          <cell r="N17">
            <v>1000</v>
          </cell>
          <cell r="O17">
            <v>0</v>
          </cell>
          <cell r="P17">
            <v>0</v>
          </cell>
          <cell r="Q17">
            <v>0</v>
          </cell>
          <cell r="R17">
            <v>6595892</v>
          </cell>
        </row>
        <row r="18">
          <cell r="E18">
            <v>8390995</v>
          </cell>
          <cell r="F18">
            <v>0</v>
          </cell>
          <cell r="J18">
            <v>965840</v>
          </cell>
          <cell r="K18">
            <v>12500</v>
          </cell>
          <cell r="L18">
            <v>12549</v>
          </cell>
          <cell r="N18">
            <v>0</v>
          </cell>
          <cell r="O18">
            <v>1303330</v>
          </cell>
          <cell r="P18">
            <v>0</v>
          </cell>
          <cell r="Q18">
            <v>0</v>
          </cell>
          <cell r="R18">
            <v>36853979</v>
          </cell>
        </row>
        <row r="19">
          <cell r="E19">
            <v>0</v>
          </cell>
          <cell r="F19">
            <v>0</v>
          </cell>
          <cell r="J19">
            <v>0</v>
          </cell>
          <cell r="K19">
            <v>0</v>
          </cell>
          <cell r="L19">
            <v>0</v>
          </cell>
          <cell r="R1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1" customWidth="1"/>
    <col min="2" max="2" width="26.00390625" style="1" customWidth="1"/>
    <col min="3" max="3" width="16.625" style="1" customWidth="1"/>
    <col min="4" max="4" width="20.25390625" style="1" customWidth="1"/>
    <col min="5" max="5" width="12.625" style="1" customWidth="1"/>
    <col min="6" max="6" width="15.25390625" style="1" customWidth="1"/>
    <col min="7" max="7" width="12.375" style="1" customWidth="1"/>
    <col min="8" max="8" width="15.00390625" style="1" customWidth="1"/>
    <col min="9" max="16384" width="9.00390625" style="1" customWidth="1"/>
  </cols>
  <sheetData>
    <row r="1" spans="1:8" ht="19.5" customHeight="1">
      <c r="A1" s="618" t="s">
        <v>26</v>
      </c>
      <c r="B1" s="618"/>
      <c r="C1" s="617" t="s">
        <v>74</v>
      </c>
      <c r="D1" s="617"/>
      <c r="E1" s="617"/>
      <c r="F1" s="619" t="s">
        <v>70</v>
      </c>
      <c r="G1" s="619"/>
      <c r="H1" s="619"/>
    </row>
    <row r="2" spans="1:8" ht="33.75" customHeight="1">
      <c r="A2" s="620" t="s">
        <v>77</v>
      </c>
      <c r="B2" s="620"/>
      <c r="C2" s="617"/>
      <c r="D2" s="617"/>
      <c r="E2" s="617"/>
      <c r="F2" s="616" t="s">
        <v>71</v>
      </c>
      <c r="G2" s="616"/>
      <c r="H2" s="616"/>
    </row>
    <row r="3" spans="1:8" ht="19.5" customHeight="1">
      <c r="A3" s="6" t="s">
        <v>65</v>
      </c>
      <c r="B3" s="6"/>
      <c r="C3" s="24"/>
      <c r="D3" s="24"/>
      <c r="E3" s="24"/>
      <c r="F3" s="616" t="s">
        <v>72</v>
      </c>
      <c r="G3" s="616"/>
      <c r="H3" s="616"/>
    </row>
    <row r="4" spans="1:8" s="7" customFormat="1" ht="19.5" customHeight="1">
      <c r="A4" s="6"/>
      <c r="B4" s="6"/>
      <c r="D4" s="8"/>
      <c r="F4" s="9" t="s">
        <v>73</v>
      </c>
      <c r="G4" s="9"/>
      <c r="H4" s="9"/>
    </row>
    <row r="5" spans="1:8" s="23" customFormat="1" ht="36" customHeight="1">
      <c r="A5" s="598" t="s">
        <v>57</v>
      </c>
      <c r="B5" s="599"/>
      <c r="C5" s="602" t="s">
        <v>68</v>
      </c>
      <c r="D5" s="603"/>
      <c r="E5" s="604" t="s">
        <v>67</v>
      </c>
      <c r="F5" s="604"/>
      <c r="G5" s="604"/>
      <c r="H5" s="605"/>
    </row>
    <row r="6" spans="1:8" s="23" customFormat="1" ht="20.25" customHeight="1">
      <c r="A6" s="600"/>
      <c r="B6" s="601"/>
      <c r="C6" s="606" t="s">
        <v>3</v>
      </c>
      <c r="D6" s="606" t="s">
        <v>75</v>
      </c>
      <c r="E6" s="608" t="s">
        <v>69</v>
      </c>
      <c r="F6" s="605"/>
      <c r="G6" s="608" t="s">
        <v>76</v>
      </c>
      <c r="H6" s="605"/>
    </row>
    <row r="7" spans="1:8" s="23" customFormat="1" ht="52.5" customHeight="1">
      <c r="A7" s="600"/>
      <c r="B7" s="601"/>
      <c r="C7" s="607"/>
      <c r="D7" s="607"/>
      <c r="E7" s="5" t="s">
        <v>3</v>
      </c>
      <c r="F7" s="5" t="s">
        <v>9</v>
      </c>
      <c r="G7" s="5" t="s">
        <v>3</v>
      </c>
      <c r="H7" s="5" t="s">
        <v>9</v>
      </c>
    </row>
    <row r="8" spans="1:8" ht="15" customHeight="1">
      <c r="A8" s="610" t="s">
        <v>6</v>
      </c>
      <c r="B8" s="611"/>
      <c r="C8" s="10">
        <v>1</v>
      </c>
      <c r="D8" s="10" t="s">
        <v>44</v>
      </c>
      <c r="E8" s="10" t="s">
        <v>49</v>
      </c>
      <c r="F8" s="10" t="s">
        <v>58</v>
      </c>
      <c r="G8" s="10" t="s">
        <v>59</v>
      </c>
      <c r="H8" s="10" t="s">
        <v>60</v>
      </c>
    </row>
    <row r="9" spans="1:8" ht="26.25" customHeight="1">
      <c r="A9" s="612" t="s">
        <v>33</v>
      </c>
      <c r="B9" s="613"/>
      <c r="C9" s="10"/>
      <c r="D9" s="10"/>
      <c r="E9" s="10"/>
      <c r="F9" s="10"/>
      <c r="G9" s="10"/>
      <c r="H9" s="10"/>
    </row>
    <row r="10" spans="1:8" ht="24.75" customHeight="1">
      <c r="A10" s="11" t="s">
        <v>0</v>
      </c>
      <c r="B10" s="12" t="s">
        <v>10</v>
      </c>
      <c r="C10" s="4"/>
      <c r="D10" s="13"/>
      <c r="E10" s="13"/>
      <c r="F10" s="13"/>
      <c r="G10" s="13"/>
      <c r="H10" s="13"/>
    </row>
    <row r="11" spans="1:8" ht="24.75" customHeight="1">
      <c r="A11" s="14" t="s">
        <v>1</v>
      </c>
      <c r="B11" s="15" t="s">
        <v>11</v>
      </c>
      <c r="C11" s="4"/>
      <c r="D11" s="13"/>
      <c r="E11" s="13"/>
      <c r="F11" s="13"/>
      <c r="G11" s="13"/>
      <c r="H11" s="13"/>
    </row>
    <row r="12" spans="1:8" ht="24.75" customHeight="1">
      <c r="A12" s="16" t="s">
        <v>43</v>
      </c>
      <c r="B12" s="4" t="s">
        <v>12</v>
      </c>
      <c r="C12" s="4"/>
      <c r="D12" s="13"/>
      <c r="E12" s="13"/>
      <c r="F12" s="13"/>
      <c r="G12" s="13"/>
      <c r="H12" s="13"/>
    </row>
    <row r="13" spans="1:8" ht="24.75" customHeight="1">
      <c r="A13" s="16" t="s">
        <v>44</v>
      </c>
      <c r="B13" s="4" t="s">
        <v>12</v>
      </c>
      <c r="C13" s="4"/>
      <c r="D13" s="13"/>
      <c r="E13" s="13"/>
      <c r="F13" s="13"/>
      <c r="G13" s="13"/>
      <c r="H13" s="13"/>
    </row>
    <row r="14" spans="1:8" ht="24.75" customHeight="1">
      <c r="A14" s="16" t="s">
        <v>49</v>
      </c>
      <c r="B14" s="4" t="s">
        <v>12</v>
      </c>
      <c r="C14" s="4"/>
      <c r="D14" s="13"/>
      <c r="E14" s="13"/>
      <c r="F14" s="13"/>
      <c r="G14" s="13"/>
      <c r="H14" s="13"/>
    </row>
    <row r="15" spans="1:8" ht="24.75" customHeight="1">
      <c r="A15" s="16" t="s">
        <v>18</v>
      </c>
      <c r="B15" s="25" t="s">
        <v>18</v>
      </c>
      <c r="C15" s="17"/>
      <c r="D15" s="18"/>
      <c r="E15" s="18"/>
      <c r="F15" s="18"/>
      <c r="G15" s="18"/>
      <c r="H15" s="18"/>
    </row>
    <row r="16" spans="2:8" ht="16.5" customHeight="1">
      <c r="B16" s="614" t="s">
        <v>56</v>
      </c>
      <c r="C16" s="614"/>
      <c r="D16" s="26"/>
      <c r="E16" s="595" t="s">
        <v>19</v>
      </c>
      <c r="F16" s="595"/>
      <c r="G16" s="595"/>
      <c r="H16" s="595"/>
    </row>
    <row r="17" spans="2:8" ht="15.75" customHeight="1">
      <c r="B17" s="614"/>
      <c r="C17" s="614"/>
      <c r="D17" s="26"/>
      <c r="E17" s="596" t="s">
        <v>38</v>
      </c>
      <c r="F17" s="596"/>
      <c r="G17" s="596"/>
      <c r="H17" s="596"/>
    </row>
    <row r="18" spans="2:8" s="27" customFormat="1" ht="15.75" customHeight="1">
      <c r="B18" s="614"/>
      <c r="C18" s="614"/>
      <c r="D18" s="28"/>
      <c r="E18" s="597" t="s">
        <v>55</v>
      </c>
      <c r="F18" s="597"/>
      <c r="G18" s="597"/>
      <c r="H18" s="597"/>
    </row>
    <row r="20" ht="15.75">
      <c r="B20" s="19"/>
    </row>
    <row r="22" ht="15.75" hidden="1">
      <c r="A22" s="20" t="s">
        <v>41</v>
      </c>
    </row>
    <row r="23" spans="1:3" ht="15.75" hidden="1">
      <c r="A23" s="21"/>
      <c r="B23" s="615" t="s">
        <v>50</v>
      </c>
      <c r="C23" s="615"/>
    </row>
    <row r="24" spans="1:8" ht="15.75" customHeight="1" hidden="1">
      <c r="A24" s="22" t="s">
        <v>25</v>
      </c>
      <c r="B24" s="609" t="s">
        <v>53</v>
      </c>
      <c r="C24" s="609"/>
      <c r="D24" s="22"/>
      <c r="E24" s="22"/>
      <c r="F24" s="22"/>
      <c r="G24" s="22"/>
      <c r="H24" s="22"/>
    </row>
    <row r="25" spans="1:8" ht="15" customHeight="1" hidden="1">
      <c r="A25" s="22"/>
      <c r="B25" s="609" t="s">
        <v>54</v>
      </c>
      <c r="C25" s="609"/>
      <c r="D25" s="609"/>
      <c r="E25" s="22"/>
      <c r="F25" s="22"/>
      <c r="G25" s="22"/>
      <c r="H25" s="22"/>
    </row>
    <row r="26" spans="2:3" ht="15.75">
      <c r="B26" s="23"/>
      <c r="C26" s="23"/>
    </row>
  </sheetData>
  <sheetProtection/>
  <mergeCells count="22">
    <mergeCell ref="F3:H3"/>
    <mergeCell ref="G6:H6"/>
    <mergeCell ref="C1:E2"/>
    <mergeCell ref="C6:C7"/>
    <mergeCell ref="A1:B1"/>
    <mergeCell ref="F1:H1"/>
    <mergeCell ref="A2:B2"/>
    <mergeCell ref="F2:H2"/>
    <mergeCell ref="B24:C24"/>
    <mergeCell ref="B25:D25"/>
    <mergeCell ref="A8:B8"/>
    <mergeCell ref="A9:B9"/>
    <mergeCell ref="B16:C18"/>
    <mergeCell ref="B23:C23"/>
    <mergeCell ref="E16:H16"/>
    <mergeCell ref="E17:H17"/>
    <mergeCell ref="E18:H18"/>
    <mergeCell ref="A5:B7"/>
    <mergeCell ref="C5:D5"/>
    <mergeCell ref="E5:H5"/>
    <mergeCell ref="D6:D7"/>
    <mergeCell ref="E6:F6"/>
  </mergeCells>
  <printOptions/>
  <pageMargins left="0.75" right="0.5" top="0.75" bottom="0.5"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63"/>
  </sheetPr>
  <dimension ref="A1:AR42"/>
  <sheetViews>
    <sheetView zoomScalePageLayoutView="0" workbookViewId="0" topLeftCell="A1">
      <selection activeCell="D4" sqref="D4:I4"/>
    </sheetView>
  </sheetViews>
  <sheetFormatPr defaultColWidth="8.00390625" defaultRowHeight="15.75"/>
  <cols>
    <col min="1" max="1" width="3.75390625" style="335" customWidth="1"/>
    <col min="2" max="2" width="23.625" style="323" customWidth="1"/>
    <col min="3" max="3" width="9.25390625" style="323" customWidth="1"/>
    <col min="4" max="4" width="15.375" style="323" customWidth="1"/>
    <col min="5" max="5" width="8.375" style="323" customWidth="1"/>
    <col min="6" max="6" width="10.75390625" style="323" customWidth="1"/>
    <col min="7" max="7" width="8.25390625" style="323" customWidth="1"/>
    <col min="8" max="8" width="9.875" style="323" customWidth="1"/>
    <col min="9" max="9" width="8.00390625" style="323" customWidth="1"/>
    <col min="10" max="10" width="12.25390625" style="323" customWidth="1"/>
    <col min="11" max="11" width="9.25390625" style="323" customWidth="1"/>
    <col min="12" max="12" width="11.50390625" style="323" customWidth="1"/>
    <col min="13" max="28" width="8.00390625" style="323" customWidth="1"/>
    <col min="29" max="29" width="8.375" style="323" customWidth="1"/>
    <col min="30" max="30" width="8.00390625" style="323" customWidth="1"/>
    <col min="31" max="31" width="11.25390625" style="323" customWidth="1"/>
    <col min="32" max="32" width="13.50390625" style="323" customWidth="1"/>
    <col min="33" max="16384" width="8.00390625" style="323" customWidth="1"/>
  </cols>
  <sheetData>
    <row r="1" spans="1:12" ht="20.25" customHeight="1">
      <c r="A1" s="790" t="s">
        <v>231</v>
      </c>
      <c r="B1" s="790"/>
      <c r="C1" s="790"/>
      <c r="D1" s="793" t="s">
        <v>347</v>
      </c>
      <c r="E1" s="793"/>
      <c r="F1" s="793"/>
      <c r="G1" s="793"/>
      <c r="H1" s="793"/>
      <c r="I1" s="793"/>
      <c r="J1" s="191" t="s">
        <v>348</v>
      </c>
      <c r="K1" s="322"/>
      <c r="L1" s="322"/>
    </row>
    <row r="2" spans="1:12" ht="18.75" customHeight="1">
      <c r="A2" s="791" t="s">
        <v>306</v>
      </c>
      <c r="B2" s="791"/>
      <c r="C2" s="791"/>
      <c r="D2" s="875" t="s">
        <v>232</v>
      </c>
      <c r="E2" s="875"/>
      <c r="F2" s="875"/>
      <c r="G2" s="875"/>
      <c r="H2" s="875"/>
      <c r="I2" s="875"/>
      <c r="J2" s="790" t="s">
        <v>349</v>
      </c>
      <c r="K2" s="790"/>
      <c r="L2" s="790"/>
    </row>
    <row r="3" spans="1:12" ht="17.25">
      <c r="A3" s="791" t="s">
        <v>258</v>
      </c>
      <c r="B3" s="791"/>
      <c r="C3" s="791"/>
      <c r="D3" s="876" t="s">
        <v>350</v>
      </c>
      <c r="E3" s="877"/>
      <c r="F3" s="877"/>
      <c r="G3" s="877"/>
      <c r="H3" s="877"/>
      <c r="I3" s="877"/>
      <c r="J3" s="194" t="s">
        <v>366</v>
      </c>
      <c r="K3" s="194"/>
      <c r="L3" s="194"/>
    </row>
    <row r="4" spans="1:12" ht="15.75">
      <c r="A4" s="879" t="s">
        <v>351</v>
      </c>
      <c r="B4" s="879"/>
      <c r="C4" s="879"/>
      <c r="D4" s="880"/>
      <c r="E4" s="880"/>
      <c r="F4" s="880"/>
      <c r="G4" s="880"/>
      <c r="H4" s="880"/>
      <c r="I4" s="880"/>
      <c r="J4" s="777" t="s">
        <v>308</v>
      </c>
      <c r="K4" s="777"/>
      <c r="L4" s="777"/>
    </row>
    <row r="5" spans="1:13" ht="15.75">
      <c r="A5" s="324"/>
      <c r="B5" s="324"/>
      <c r="C5" s="325"/>
      <c r="D5" s="325"/>
      <c r="E5" s="193"/>
      <c r="J5" s="326" t="s">
        <v>352</v>
      </c>
      <c r="K5" s="241"/>
      <c r="L5" s="241"/>
      <c r="M5" s="241"/>
    </row>
    <row r="6" spans="1:13" s="329" customFormat="1" ht="24.75" customHeight="1">
      <c r="A6" s="883" t="s">
        <v>57</v>
      </c>
      <c r="B6" s="884"/>
      <c r="C6" s="878" t="s">
        <v>353</v>
      </c>
      <c r="D6" s="878"/>
      <c r="E6" s="878"/>
      <c r="F6" s="878"/>
      <c r="G6" s="878"/>
      <c r="H6" s="878"/>
      <c r="I6" s="878" t="s">
        <v>233</v>
      </c>
      <c r="J6" s="878"/>
      <c r="K6" s="878"/>
      <c r="L6" s="878"/>
      <c r="M6" s="328"/>
    </row>
    <row r="7" spans="1:13" s="329" customFormat="1" ht="17.25" customHeight="1">
      <c r="A7" s="885"/>
      <c r="B7" s="886"/>
      <c r="C7" s="878" t="s">
        <v>31</v>
      </c>
      <c r="D7" s="878"/>
      <c r="E7" s="878" t="s">
        <v>7</v>
      </c>
      <c r="F7" s="878"/>
      <c r="G7" s="878"/>
      <c r="H7" s="878"/>
      <c r="I7" s="878" t="s">
        <v>234</v>
      </c>
      <c r="J7" s="878"/>
      <c r="K7" s="878" t="s">
        <v>235</v>
      </c>
      <c r="L7" s="878"/>
      <c r="M7" s="328"/>
    </row>
    <row r="8" spans="1:12" s="329" customFormat="1" ht="27.75" customHeight="1">
      <c r="A8" s="885"/>
      <c r="B8" s="886"/>
      <c r="C8" s="878"/>
      <c r="D8" s="878"/>
      <c r="E8" s="878" t="s">
        <v>236</v>
      </c>
      <c r="F8" s="878"/>
      <c r="G8" s="878" t="s">
        <v>237</v>
      </c>
      <c r="H8" s="878"/>
      <c r="I8" s="878"/>
      <c r="J8" s="878"/>
      <c r="K8" s="878"/>
      <c r="L8" s="878"/>
    </row>
    <row r="9" spans="1:12" s="329" customFormat="1" ht="24.75" customHeight="1">
      <c r="A9" s="887"/>
      <c r="B9" s="888"/>
      <c r="C9" s="327" t="s">
        <v>238</v>
      </c>
      <c r="D9" s="327" t="s">
        <v>9</v>
      </c>
      <c r="E9" s="327" t="s">
        <v>3</v>
      </c>
      <c r="F9" s="327" t="s">
        <v>239</v>
      </c>
      <c r="G9" s="327" t="s">
        <v>3</v>
      </c>
      <c r="H9" s="327" t="s">
        <v>239</v>
      </c>
      <c r="I9" s="327" t="s">
        <v>3</v>
      </c>
      <c r="J9" s="327" t="s">
        <v>239</v>
      </c>
      <c r="K9" s="327" t="s">
        <v>3</v>
      </c>
      <c r="L9" s="327" t="s">
        <v>239</v>
      </c>
    </row>
    <row r="10" spans="1:12" s="331" customFormat="1" ht="15.75">
      <c r="A10" s="811" t="s">
        <v>6</v>
      </c>
      <c r="B10" s="812"/>
      <c r="C10" s="330">
        <v>1</v>
      </c>
      <c r="D10" s="330">
        <v>2</v>
      </c>
      <c r="E10" s="330">
        <v>3</v>
      </c>
      <c r="F10" s="330">
        <v>4</v>
      </c>
      <c r="G10" s="330">
        <v>5</v>
      </c>
      <c r="H10" s="330">
        <v>6</v>
      </c>
      <c r="I10" s="330">
        <v>7</v>
      </c>
      <c r="J10" s="330">
        <v>8</v>
      </c>
      <c r="K10" s="330">
        <v>9</v>
      </c>
      <c r="L10" s="330">
        <v>10</v>
      </c>
    </row>
    <row r="11" spans="1:12" s="331" customFormat="1" ht="30.75" customHeight="1">
      <c r="A11" s="801" t="s">
        <v>303</v>
      </c>
      <c r="B11" s="802"/>
      <c r="C11" s="248">
        <f aca="true" t="shared" si="0" ref="C11:L11">C13-C12</f>
        <v>0</v>
      </c>
      <c r="D11" s="248">
        <f t="shared" si="0"/>
        <v>0</v>
      </c>
      <c r="E11" s="248">
        <f t="shared" si="0"/>
        <v>0</v>
      </c>
      <c r="F11" s="248">
        <f t="shared" si="0"/>
        <v>0</v>
      </c>
      <c r="G11" s="248">
        <f t="shared" si="0"/>
        <v>0</v>
      </c>
      <c r="H11" s="248">
        <f t="shared" si="0"/>
        <v>0</v>
      </c>
      <c r="I11" s="248">
        <f t="shared" si="0"/>
        <v>0</v>
      </c>
      <c r="J11" s="248">
        <f t="shared" si="0"/>
        <v>0</v>
      </c>
      <c r="K11" s="248">
        <f t="shared" si="0"/>
        <v>0</v>
      </c>
      <c r="L11" s="248">
        <f t="shared" si="0"/>
        <v>0</v>
      </c>
    </row>
    <row r="12" spans="1:12" s="331" customFormat="1" ht="27" customHeight="1">
      <c r="A12" s="804" t="s">
        <v>304</v>
      </c>
      <c r="B12" s="805"/>
      <c r="C12" s="249">
        <v>0</v>
      </c>
      <c r="D12" s="249">
        <v>0</v>
      </c>
      <c r="E12" s="249">
        <v>0</v>
      </c>
      <c r="F12" s="249">
        <v>0</v>
      </c>
      <c r="G12" s="249">
        <v>0</v>
      </c>
      <c r="H12" s="249">
        <v>0</v>
      </c>
      <c r="I12" s="249">
        <v>0</v>
      </c>
      <c r="J12" s="249">
        <v>0</v>
      </c>
      <c r="K12" s="249">
        <v>0</v>
      </c>
      <c r="L12" s="249">
        <v>0</v>
      </c>
    </row>
    <row r="13" spans="1:32" s="331" customFormat="1" ht="17.25" customHeight="1">
      <c r="A13" s="807" t="s">
        <v>30</v>
      </c>
      <c r="B13" s="787"/>
      <c r="C13" s="332">
        <f aca="true" t="shared" si="1" ref="C13:L13">C14+C15</f>
        <v>0</v>
      </c>
      <c r="D13" s="332">
        <f t="shared" si="1"/>
        <v>0</v>
      </c>
      <c r="E13" s="332">
        <f t="shared" si="1"/>
        <v>0</v>
      </c>
      <c r="F13" s="332">
        <f t="shared" si="1"/>
        <v>0</v>
      </c>
      <c r="G13" s="332">
        <f t="shared" si="1"/>
        <v>0</v>
      </c>
      <c r="H13" s="332">
        <f t="shared" si="1"/>
        <v>0</v>
      </c>
      <c r="I13" s="332">
        <f t="shared" si="1"/>
        <v>0</v>
      </c>
      <c r="J13" s="332">
        <f t="shared" si="1"/>
        <v>0</v>
      </c>
      <c r="K13" s="332">
        <f t="shared" si="1"/>
        <v>0</v>
      </c>
      <c r="L13" s="332">
        <f t="shared" si="1"/>
        <v>0</v>
      </c>
      <c r="AF13" s="331">
        <f>AC14-AC15</f>
        <v>0</v>
      </c>
    </row>
    <row r="14" spans="1:37" s="333" customFormat="1" ht="17.25" customHeight="1">
      <c r="A14" s="197" t="s">
        <v>0</v>
      </c>
      <c r="B14" s="198" t="s">
        <v>80</v>
      </c>
      <c r="C14" s="332">
        <f>C15+C16</f>
        <v>0</v>
      </c>
      <c r="D14" s="332">
        <f>D15+D16</f>
        <v>0</v>
      </c>
      <c r="E14" s="252">
        <v>0</v>
      </c>
      <c r="F14" s="252">
        <v>0</v>
      </c>
      <c r="G14" s="252">
        <v>0</v>
      </c>
      <c r="H14" s="252">
        <v>0</v>
      </c>
      <c r="I14" s="252">
        <v>0</v>
      </c>
      <c r="J14" s="252">
        <v>0</v>
      </c>
      <c r="K14" s="252">
        <v>0</v>
      </c>
      <c r="L14" s="252">
        <v>0</v>
      </c>
      <c r="AK14" s="334"/>
    </row>
    <row r="15" spans="1:12" s="333" customFormat="1" ht="17.25" customHeight="1">
      <c r="A15" s="254" t="s">
        <v>1</v>
      </c>
      <c r="B15" s="198" t="s">
        <v>17</v>
      </c>
      <c r="C15" s="332">
        <f aca="true" t="shared" si="2" ref="C15:L15">C16+C17+C18+C19+C20+C21+C22+C23+C24+C25+C26</f>
        <v>0</v>
      </c>
      <c r="D15" s="332">
        <f t="shared" si="2"/>
        <v>0</v>
      </c>
      <c r="E15" s="332">
        <f t="shared" si="2"/>
        <v>0</v>
      </c>
      <c r="F15" s="332">
        <f t="shared" si="2"/>
        <v>0</v>
      </c>
      <c r="G15" s="332">
        <f t="shared" si="2"/>
        <v>0</v>
      </c>
      <c r="H15" s="332">
        <f t="shared" si="2"/>
        <v>0</v>
      </c>
      <c r="I15" s="332">
        <f t="shared" si="2"/>
        <v>0</v>
      </c>
      <c r="J15" s="332">
        <f t="shared" si="2"/>
        <v>0</v>
      </c>
      <c r="K15" s="332">
        <f t="shared" si="2"/>
        <v>0</v>
      </c>
      <c r="L15" s="332">
        <f t="shared" si="2"/>
        <v>0</v>
      </c>
    </row>
    <row r="16" spans="1:38" s="333" customFormat="1" ht="17.25" customHeight="1">
      <c r="A16" s="200">
        <v>1</v>
      </c>
      <c r="B16" s="68" t="s">
        <v>273</v>
      </c>
      <c r="C16" s="332">
        <f aca="true" t="shared" si="3" ref="C16:C26">E16+G16</f>
        <v>0</v>
      </c>
      <c r="D16" s="332">
        <f aca="true" t="shared" si="4" ref="D16:D26">F16+H16</f>
        <v>0</v>
      </c>
      <c r="E16" s="252">
        <v>0</v>
      </c>
      <c r="F16" s="252">
        <v>0</v>
      </c>
      <c r="G16" s="252">
        <v>0</v>
      </c>
      <c r="H16" s="252">
        <v>0</v>
      </c>
      <c r="I16" s="252">
        <v>0</v>
      </c>
      <c r="J16" s="252">
        <v>0</v>
      </c>
      <c r="K16" s="252">
        <v>0</v>
      </c>
      <c r="L16" s="252">
        <v>0</v>
      </c>
      <c r="AL16" s="334"/>
    </row>
    <row r="17" spans="1:32" s="333" customFormat="1" ht="17.25" customHeight="1">
      <c r="A17" s="200">
        <v>2</v>
      </c>
      <c r="B17" s="68" t="s">
        <v>305</v>
      </c>
      <c r="C17" s="332">
        <f t="shared" si="3"/>
        <v>0</v>
      </c>
      <c r="D17" s="332">
        <f t="shared" si="4"/>
        <v>0</v>
      </c>
      <c r="E17" s="252">
        <v>0</v>
      </c>
      <c r="F17" s="252">
        <v>0</v>
      </c>
      <c r="G17" s="252">
        <v>0</v>
      </c>
      <c r="H17" s="252">
        <v>0</v>
      </c>
      <c r="I17" s="252">
        <v>0</v>
      </c>
      <c r="J17" s="252">
        <v>0</v>
      </c>
      <c r="K17" s="252">
        <v>0</v>
      </c>
      <c r="L17" s="252">
        <v>0</v>
      </c>
      <c r="AF17" s="334" t="e">
        <f>(R17-D17)/D17</f>
        <v>#DIV/0!</v>
      </c>
    </row>
    <row r="18" spans="1:12" s="333" customFormat="1" ht="17.25" customHeight="1">
      <c r="A18" s="200">
        <v>3</v>
      </c>
      <c r="B18" s="68" t="s">
        <v>276</v>
      </c>
      <c r="C18" s="332">
        <f t="shared" si="3"/>
        <v>0</v>
      </c>
      <c r="D18" s="332">
        <f t="shared" si="4"/>
        <v>0</v>
      </c>
      <c r="E18" s="252">
        <v>0</v>
      </c>
      <c r="F18" s="252">
        <v>0</v>
      </c>
      <c r="G18" s="252">
        <v>0</v>
      </c>
      <c r="H18" s="252">
        <v>0</v>
      </c>
      <c r="I18" s="252">
        <v>0</v>
      </c>
      <c r="J18" s="252">
        <v>0</v>
      </c>
      <c r="K18" s="252">
        <v>0</v>
      </c>
      <c r="L18" s="252">
        <v>0</v>
      </c>
    </row>
    <row r="19" spans="1:12" s="333" customFormat="1" ht="17.25" customHeight="1">
      <c r="A19" s="200">
        <v>4</v>
      </c>
      <c r="B19" s="68" t="s">
        <v>277</v>
      </c>
      <c r="C19" s="332">
        <f t="shared" si="3"/>
        <v>0</v>
      </c>
      <c r="D19" s="332">
        <f t="shared" si="4"/>
        <v>0</v>
      </c>
      <c r="E19" s="252">
        <v>0</v>
      </c>
      <c r="F19" s="252">
        <v>0</v>
      </c>
      <c r="G19" s="252">
        <v>0</v>
      </c>
      <c r="H19" s="252">
        <v>0</v>
      </c>
      <c r="I19" s="252">
        <v>0</v>
      </c>
      <c r="J19" s="252">
        <v>0</v>
      </c>
      <c r="K19" s="252">
        <v>0</v>
      </c>
      <c r="L19" s="252">
        <v>0</v>
      </c>
    </row>
    <row r="20" spans="1:12" s="333" customFormat="1" ht="17.25" customHeight="1">
      <c r="A20" s="200">
        <v>5</v>
      </c>
      <c r="B20" s="68" t="s">
        <v>278</v>
      </c>
      <c r="C20" s="332">
        <f t="shared" si="3"/>
        <v>0</v>
      </c>
      <c r="D20" s="332">
        <f t="shared" si="4"/>
        <v>0</v>
      </c>
      <c r="E20" s="252">
        <v>0</v>
      </c>
      <c r="F20" s="252">
        <v>0</v>
      </c>
      <c r="G20" s="252">
        <v>0</v>
      </c>
      <c r="H20" s="252">
        <v>0</v>
      </c>
      <c r="I20" s="252">
        <v>0</v>
      </c>
      <c r="J20" s="252">
        <v>0</v>
      </c>
      <c r="K20" s="252">
        <v>0</v>
      </c>
      <c r="L20" s="252">
        <v>0</v>
      </c>
    </row>
    <row r="21" spans="1:39" s="333" customFormat="1" ht="17.25" customHeight="1">
      <c r="A21" s="200">
        <v>6</v>
      </c>
      <c r="B21" s="68" t="s">
        <v>279</v>
      </c>
      <c r="C21" s="332">
        <f t="shared" si="3"/>
        <v>0</v>
      </c>
      <c r="D21" s="332">
        <f t="shared" si="4"/>
        <v>0</v>
      </c>
      <c r="E21" s="252">
        <v>0</v>
      </c>
      <c r="F21" s="252">
        <v>0</v>
      </c>
      <c r="G21" s="252">
        <v>0</v>
      </c>
      <c r="H21" s="252">
        <v>0</v>
      </c>
      <c r="I21" s="252">
        <v>0</v>
      </c>
      <c r="J21" s="252">
        <v>0</v>
      </c>
      <c r="K21" s="252">
        <v>0</v>
      </c>
      <c r="L21" s="252">
        <v>0</v>
      </c>
      <c r="AJ21" s="333">
        <f>AI20-AI21</f>
        <v>0</v>
      </c>
      <c r="AK21" s="333">
        <v>1653</v>
      </c>
      <c r="AL21" s="333">
        <f>AI20-AK21</f>
        <v>-1653</v>
      </c>
      <c r="AM21" s="334" t="e">
        <f>AL21/AI20</f>
        <v>#DIV/0!</v>
      </c>
    </row>
    <row r="22" spans="1:39" s="333" customFormat="1" ht="17.25" customHeight="1">
      <c r="A22" s="200">
        <v>7</v>
      </c>
      <c r="B22" s="68" t="s">
        <v>284</v>
      </c>
      <c r="C22" s="332">
        <f t="shared" si="3"/>
        <v>0</v>
      </c>
      <c r="D22" s="332">
        <f t="shared" si="4"/>
        <v>0</v>
      </c>
      <c r="E22" s="252">
        <v>0</v>
      </c>
      <c r="F22" s="252">
        <v>0</v>
      </c>
      <c r="G22" s="252">
        <v>0</v>
      </c>
      <c r="H22" s="252">
        <v>0</v>
      </c>
      <c r="I22" s="252">
        <v>0</v>
      </c>
      <c r="J22" s="252">
        <v>0</v>
      </c>
      <c r="K22" s="252">
        <v>0</v>
      </c>
      <c r="L22" s="252">
        <v>0</v>
      </c>
      <c r="AM22" s="334" t="e">
        <f>AN20-AM21</f>
        <v>#DIV/0!</v>
      </c>
    </row>
    <row r="23" spans="1:12" s="333" customFormat="1" ht="17.25" customHeight="1">
      <c r="A23" s="200">
        <v>8</v>
      </c>
      <c r="B23" s="68" t="s">
        <v>286</v>
      </c>
      <c r="C23" s="332">
        <f t="shared" si="3"/>
        <v>0</v>
      </c>
      <c r="D23" s="332">
        <f t="shared" si="4"/>
        <v>0</v>
      </c>
      <c r="E23" s="252">
        <v>0</v>
      </c>
      <c r="F23" s="252">
        <v>0</v>
      </c>
      <c r="G23" s="252">
        <v>0</v>
      </c>
      <c r="H23" s="252">
        <v>0</v>
      </c>
      <c r="I23" s="252">
        <v>0</v>
      </c>
      <c r="J23" s="252">
        <v>0</v>
      </c>
      <c r="K23" s="252">
        <v>0</v>
      </c>
      <c r="L23" s="252">
        <v>0</v>
      </c>
    </row>
    <row r="24" spans="1:36" s="333" customFormat="1" ht="17.25" customHeight="1">
      <c r="A24" s="200">
        <v>9</v>
      </c>
      <c r="B24" s="68" t="s">
        <v>287</v>
      </c>
      <c r="C24" s="332">
        <f t="shared" si="3"/>
        <v>0</v>
      </c>
      <c r="D24" s="332">
        <f t="shared" si="4"/>
        <v>0</v>
      </c>
      <c r="E24" s="252">
        <v>0</v>
      </c>
      <c r="F24" s="252">
        <v>0</v>
      </c>
      <c r="G24" s="252">
        <v>0</v>
      </c>
      <c r="H24" s="252">
        <v>0</v>
      </c>
      <c r="I24" s="252">
        <v>0</v>
      </c>
      <c r="J24" s="252">
        <v>0</v>
      </c>
      <c r="K24" s="252">
        <v>0</v>
      </c>
      <c r="L24" s="252">
        <v>0</v>
      </c>
      <c r="AJ24" s="333">
        <f>AI23-AI24</f>
        <v>0</v>
      </c>
    </row>
    <row r="25" spans="1:36" s="333" customFormat="1" ht="17.25" customHeight="1">
      <c r="A25" s="200">
        <v>10</v>
      </c>
      <c r="B25" s="68" t="s">
        <v>288</v>
      </c>
      <c r="C25" s="332">
        <f t="shared" si="3"/>
        <v>0</v>
      </c>
      <c r="D25" s="332">
        <f t="shared" si="4"/>
        <v>0</v>
      </c>
      <c r="E25" s="252">
        <v>0</v>
      </c>
      <c r="F25" s="252">
        <v>0</v>
      </c>
      <c r="G25" s="252">
        <v>0</v>
      </c>
      <c r="H25" s="252">
        <v>0</v>
      </c>
      <c r="I25" s="252">
        <v>0</v>
      </c>
      <c r="J25" s="252">
        <v>0</v>
      </c>
      <c r="K25" s="252">
        <v>0</v>
      </c>
      <c r="L25" s="252">
        <v>0</v>
      </c>
      <c r="AJ25" s="334" t="e">
        <f>AI24/AI25</f>
        <v>#DIV/0!</v>
      </c>
    </row>
    <row r="26" spans="1:44" s="333" customFormat="1" ht="17.25" customHeight="1">
      <c r="A26" s="200">
        <v>11</v>
      </c>
      <c r="B26" s="68" t="s">
        <v>290</v>
      </c>
      <c r="C26" s="332">
        <f t="shared" si="3"/>
        <v>0</v>
      </c>
      <c r="D26" s="332">
        <f t="shared" si="4"/>
        <v>0</v>
      </c>
      <c r="E26" s="252">
        <v>0</v>
      </c>
      <c r="F26" s="252">
        <v>0</v>
      </c>
      <c r="G26" s="252">
        <v>0</v>
      </c>
      <c r="H26" s="252">
        <v>0</v>
      </c>
      <c r="I26" s="252">
        <v>0</v>
      </c>
      <c r="J26" s="252">
        <v>0</v>
      </c>
      <c r="K26" s="252">
        <v>0</v>
      </c>
      <c r="L26" s="252">
        <v>0</v>
      </c>
      <c r="AR26" s="334"/>
    </row>
    <row r="27" ht="7.5" customHeight="1"/>
    <row r="28" spans="1:35" s="192" customFormat="1" ht="15.75" customHeight="1">
      <c r="A28" s="202"/>
      <c r="B28" s="799" t="s">
        <v>291</v>
      </c>
      <c r="C28" s="799"/>
      <c r="D28" s="799"/>
      <c r="E28" s="204"/>
      <c r="F28" s="258"/>
      <c r="G28" s="258"/>
      <c r="H28" s="798" t="s">
        <v>291</v>
      </c>
      <c r="I28" s="798"/>
      <c r="J28" s="798"/>
      <c r="K28" s="798"/>
      <c r="L28" s="798"/>
      <c r="AG28" s="192" t="s">
        <v>292</v>
      </c>
      <c r="AI28" s="190">
        <f>82/88</f>
        <v>0.9318181818181818</v>
      </c>
    </row>
    <row r="29" spans="1:12" s="192" customFormat="1" ht="19.5" customHeight="1">
      <c r="A29" s="202"/>
      <c r="B29" s="800" t="s">
        <v>240</v>
      </c>
      <c r="C29" s="800"/>
      <c r="D29" s="800"/>
      <c r="E29" s="204"/>
      <c r="F29" s="205"/>
      <c r="G29" s="205"/>
      <c r="H29" s="803" t="s">
        <v>158</v>
      </c>
      <c r="I29" s="803"/>
      <c r="J29" s="803"/>
      <c r="K29" s="803"/>
      <c r="L29" s="803"/>
    </row>
    <row r="30" spans="1:12" s="196" customFormat="1" ht="15" customHeight="1">
      <c r="A30" s="202"/>
      <c r="B30" s="882"/>
      <c r="C30" s="882"/>
      <c r="D30" s="882"/>
      <c r="E30" s="204"/>
      <c r="F30" s="205"/>
      <c r="G30" s="205"/>
      <c r="H30" s="755"/>
      <c r="I30" s="755"/>
      <c r="J30" s="755"/>
      <c r="K30" s="755"/>
      <c r="L30" s="755"/>
    </row>
    <row r="31" spans="1:12" s="192" customFormat="1" ht="15" customHeight="1">
      <c r="A31" s="202"/>
      <c r="B31" s="203"/>
      <c r="C31" s="203"/>
      <c r="D31" s="204"/>
      <c r="E31" s="204"/>
      <c r="F31" s="205"/>
      <c r="G31" s="205"/>
      <c r="H31" s="207"/>
      <c r="I31" s="207"/>
      <c r="J31" s="207"/>
      <c r="K31" s="207"/>
      <c r="L31" s="207"/>
    </row>
    <row r="32" spans="1:12" s="192" customFormat="1" ht="15" customHeight="1">
      <c r="A32" s="202"/>
      <c r="B32" s="203"/>
      <c r="C32" s="203"/>
      <c r="D32" s="204"/>
      <c r="E32" s="204"/>
      <c r="F32" s="205"/>
      <c r="G32" s="205"/>
      <c r="H32" s="207"/>
      <c r="I32" s="207"/>
      <c r="J32" s="207"/>
      <c r="K32" s="207"/>
      <c r="L32" s="207"/>
    </row>
    <row r="33" spans="2:12" ht="19.5">
      <c r="B33" s="889" t="s">
        <v>295</v>
      </c>
      <c r="C33" s="889"/>
      <c r="D33" s="889"/>
      <c r="E33" s="336"/>
      <c r="F33" s="336"/>
      <c r="G33" s="336"/>
      <c r="H33" s="336"/>
      <c r="I33" s="336"/>
      <c r="J33" s="337" t="s">
        <v>295</v>
      </c>
      <c r="K33" s="336"/>
      <c r="L33" s="336"/>
    </row>
    <row r="34" spans="2:12" ht="18.75">
      <c r="B34" s="336"/>
      <c r="C34" s="336"/>
      <c r="D34" s="336"/>
      <c r="E34" s="336"/>
      <c r="F34" s="336"/>
      <c r="G34" s="336"/>
      <c r="H34" s="336"/>
      <c r="I34" s="336"/>
      <c r="J34" s="336"/>
      <c r="K34" s="336"/>
      <c r="L34" s="336"/>
    </row>
    <row r="35" spans="2:12" ht="18.75">
      <c r="B35" s="336"/>
      <c r="C35" s="336"/>
      <c r="D35" s="336"/>
      <c r="E35" s="336"/>
      <c r="F35" s="336"/>
      <c r="G35" s="336"/>
      <c r="H35" s="336"/>
      <c r="I35" s="336"/>
      <c r="J35" s="336"/>
      <c r="K35" s="336"/>
      <c r="L35" s="336"/>
    </row>
    <row r="36" spans="1:12" s="184" customFormat="1" ht="18.75" hidden="1">
      <c r="A36" s="235" t="s">
        <v>39</v>
      </c>
      <c r="B36" s="186"/>
      <c r="C36" s="186"/>
      <c r="D36" s="186"/>
      <c r="E36" s="186"/>
      <c r="F36" s="186"/>
      <c r="G36" s="186"/>
      <c r="H36" s="186"/>
      <c r="I36" s="186"/>
      <c r="J36" s="186"/>
      <c r="K36" s="338"/>
      <c r="L36" s="186"/>
    </row>
    <row r="37" spans="1:15" s="184" customFormat="1" ht="15" customHeight="1" hidden="1">
      <c r="A37" s="188"/>
      <c r="B37" s="881" t="s">
        <v>241</v>
      </c>
      <c r="C37" s="881"/>
      <c r="D37" s="881"/>
      <c r="E37" s="881"/>
      <c r="F37" s="881"/>
      <c r="G37" s="881"/>
      <c r="H37" s="881"/>
      <c r="I37" s="881"/>
      <c r="J37" s="881"/>
      <c r="K37" s="339"/>
      <c r="L37" s="294"/>
      <c r="M37" s="265"/>
      <c r="N37" s="265"/>
      <c r="O37" s="265"/>
    </row>
    <row r="38" spans="2:12" s="184" customFormat="1" ht="18.75" hidden="1">
      <c r="B38" s="236" t="s">
        <v>242</v>
      </c>
      <c r="C38" s="186"/>
      <c r="D38" s="186"/>
      <c r="E38" s="186"/>
      <c r="F38" s="186"/>
      <c r="G38" s="186"/>
      <c r="H38" s="186"/>
      <c r="I38" s="186"/>
      <c r="J38" s="186"/>
      <c r="K38" s="338"/>
      <c r="L38" s="186"/>
    </row>
    <row r="39" spans="2:12" ht="18.75" hidden="1">
      <c r="B39" s="340" t="s">
        <v>243</v>
      </c>
      <c r="C39" s="336"/>
      <c r="D39" s="336"/>
      <c r="E39" s="336"/>
      <c r="F39" s="336"/>
      <c r="G39" s="336"/>
      <c r="H39" s="336"/>
      <c r="I39" s="336"/>
      <c r="J39" s="336"/>
      <c r="K39" s="336"/>
      <c r="L39" s="336"/>
    </row>
    <row r="40" spans="2:12" ht="18.75" hidden="1">
      <c r="B40" s="336"/>
      <c r="C40" s="336"/>
      <c r="D40" s="336"/>
      <c r="E40" s="336"/>
      <c r="F40" s="336"/>
      <c r="G40" s="336"/>
      <c r="H40" s="336"/>
      <c r="I40" s="336"/>
      <c r="J40" s="336"/>
      <c r="K40" s="336"/>
      <c r="L40" s="336"/>
    </row>
    <row r="41" spans="2:13" ht="18.75">
      <c r="B41" s="652" t="s">
        <v>337</v>
      </c>
      <c r="C41" s="652"/>
      <c r="D41" s="652"/>
      <c r="E41" s="210"/>
      <c r="F41" s="210"/>
      <c r="G41" s="182"/>
      <c r="H41" s="653" t="s">
        <v>249</v>
      </c>
      <c r="I41" s="653"/>
      <c r="J41" s="653"/>
      <c r="K41" s="653"/>
      <c r="L41" s="653"/>
      <c r="M41" s="163"/>
    </row>
    <row r="42" spans="2:12" ht="18.75">
      <c r="B42" s="336"/>
      <c r="C42" s="336"/>
      <c r="D42" s="336"/>
      <c r="E42" s="336"/>
      <c r="F42" s="336"/>
      <c r="G42" s="336"/>
      <c r="H42" s="336"/>
      <c r="I42" s="336"/>
      <c r="J42" s="336"/>
      <c r="K42" s="336"/>
      <c r="L42" s="336"/>
    </row>
  </sheetData>
  <sheetProtection/>
  <mergeCells count="33">
    <mergeCell ref="H29:L29"/>
    <mergeCell ref="A13:B13"/>
    <mergeCell ref="B33:D33"/>
    <mergeCell ref="K7:L8"/>
    <mergeCell ref="H30:L30"/>
    <mergeCell ref="A12:B12"/>
    <mergeCell ref="A11:B11"/>
    <mergeCell ref="J2:L2"/>
    <mergeCell ref="B30:D30"/>
    <mergeCell ref="B29:D29"/>
    <mergeCell ref="A6:B9"/>
    <mergeCell ref="B28:D28"/>
    <mergeCell ref="E8:F8"/>
    <mergeCell ref="G8:H8"/>
    <mergeCell ref="I7:J8"/>
    <mergeCell ref="A10:B10"/>
    <mergeCell ref="H28:L28"/>
    <mergeCell ref="J4:L4"/>
    <mergeCell ref="B41:D41"/>
    <mergeCell ref="H41:L41"/>
    <mergeCell ref="C6:H6"/>
    <mergeCell ref="A4:C4"/>
    <mergeCell ref="D4:I4"/>
    <mergeCell ref="B37:J37"/>
    <mergeCell ref="C7:D8"/>
    <mergeCell ref="E7:H7"/>
    <mergeCell ref="I6:L6"/>
    <mergeCell ref="A1:C1"/>
    <mergeCell ref="D1:I1"/>
    <mergeCell ref="D2:I2"/>
    <mergeCell ref="D3:I3"/>
    <mergeCell ref="A2:C2"/>
    <mergeCell ref="A3:C3"/>
  </mergeCells>
  <printOptions horizontalCentered="1"/>
  <pageMargins left="0.42" right="0.32" top="0.22" bottom="0.25" header="0.11" footer="0.31"/>
  <pageSetup horizontalDpi="600" verticalDpi="600" orientation="landscape" paperSize="9" scale="95" r:id="rId3"/>
  <legacyDrawing r:id="rId2"/>
</worksheet>
</file>

<file path=xl/worksheets/sheet11.xml><?xml version="1.0" encoding="utf-8"?>
<worksheet xmlns="http://schemas.openxmlformats.org/spreadsheetml/2006/main" xmlns:r="http://schemas.openxmlformats.org/officeDocument/2006/relationships">
  <sheetPr>
    <tabColor indexed="19"/>
  </sheetPr>
  <dimension ref="K1:Y113"/>
  <sheetViews>
    <sheetView zoomScalePageLayoutView="0" workbookViewId="0" topLeftCell="L19">
      <selection activeCell="M76" sqref="M76"/>
    </sheetView>
  </sheetViews>
  <sheetFormatPr defaultColWidth="9.00390625" defaultRowHeight="15.75"/>
  <cols>
    <col min="1" max="11" width="0" style="341" hidden="1" customWidth="1"/>
    <col min="12" max="12" width="68.75390625" style="341" customWidth="1"/>
    <col min="13" max="13" width="16.125" style="341" bestFit="1" customWidth="1"/>
    <col min="14" max="14" width="47.625" style="341" customWidth="1"/>
    <col min="15" max="16384" width="9.00390625" style="341" customWidth="1"/>
  </cols>
  <sheetData>
    <row r="1" spans="12:25" ht="54.75" customHeight="1">
      <c r="L1" s="890" t="s">
        <v>379</v>
      </c>
      <c r="M1" s="891"/>
      <c r="N1" s="891"/>
      <c r="O1" s="365"/>
      <c r="P1" s="365"/>
      <c r="Q1" s="365"/>
      <c r="R1" s="365"/>
      <c r="S1" s="365"/>
      <c r="T1" s="365"/>
      <c r="U1" s="365"/>
      <c r="V1" s="365"/>
      <c r="W1" s="365"/>
      <c r="X1" s="365"/>
      <c r="Y1" s="366"/>
    </row>
    <row r="2" spans="11:17" ht="34.5" customHeight="1">
      <c r="K2" s="349"/>
      <c r="L2" s="892" t="s">
        <v>386</v>
      </c>
      <c r="M2" s="893"/>
      <c r="N2" s="894"/>
      <c r="O2" s="29"/>
      <c r="P2" s="351"/>
      <c r="Q2" s="347"/>
    </row>
    <row r="3" spans="11:18" ht="31.5" customHeight="1">
      <c r="K3" s="349"/>
      <c r="L3" s="354" t="s">
        <v>395</v>
      </c>
      <c r="M3" s="355">
        <f>'06'!C11</f>
        <v>11249</v>
      </c>
      <c r="N3" s="355"/>
      <c r="O3" s="355"/>
      <c r="P3" s="352"/>
      <c r="Q3" s="348"/>
      <c r="R3" s="345"/>
    </row>
    <row r="4" spans="11:18" ht="30" customHeight="1">
      <c r="K4" s="349"/>
      <c r="L4" s="356" t="s">
        <v>380</v>
      </c>
      <c r="M4" s="357">
        <f>'06'!D11</f>
        <v>5727</v>
      </c>
      <c r="N4" s="355"/>
      <c r="O4" s="355"/>
      <c r="P4" s="352"/>
      <c r="Q4" s="348"/>
      <c r="R4" s="345"/>
    </row>
    <row r="5" spans="11:18" ht="31.5" customHeight="1">
      <c r="K5" s="349"/>
      <c r="L5" s="356" t="s">
        <v>381</v>
      </c>
      <c r="M5" s="357">
        <f>'06'!E11</f>
        <v>5522</v>
      </c>
      <c r="N5" s="355"/>
      <c r="O5" s="355"/>
      <c r="P5" s="352"/>
      <c r="Q5" s="348"/>
      <c r="R5" s="345"/>
    </row>
    <row r="6" spans="11:18" ht="27" customHeight="1">
      <c r="K6" s="349"/>
      <c r="L6" s="354" t="s">
        <v>382</v>
      </c>
      <c r="M6" s="355">
        <f>'06'!F11</f>
        <v>61</v>
      </c>
      <c r="N6" s="355"/>
      <c r="O6" s="355"/>
      <c r="P6" s="352"/>
      <c r="Q6" s="348"/>
      <c r="R6" s="345"/>
    </row>
    <row r="7" spans="11:18" s="342" customFormat="1" ht="30" customHeight="1">
      <c r="K7" s="350"/>
      <c r="L7" s="358" t="s">
        <v>398</v>
      </c>
      <c r="M7" s="355">
        <f>'06'!H11</f>
        <v>11188</v>
      </c>
      <c r="N7" s="355"/>
      <c r="O7" s="355"/>
      <c r="P7" s="352"/>
      <c r="Q7" s="348"/>
      <c r="R7" s="345"/>
    </row>
    <row r="8" spans="11:18" ht="30.75" customHeight="1">
      <c r="K8" s="349"/>
      <c r="L8" s="359" t="s">
        <v>397</v>
      </c>
      <c r="M8" s="360">
        <f>'[7]M6 Tong hop Viec CHV '!$C$12</f>
        <v>1489</v>
      </c>
      <c r="N8" s="355"/>
      <c r="O8" s="355"/>
      <c r="P8" s="352"/>
      <c r="Q8" s="348"/>
      <c r="R8" s="345"/>
    </row>
    <row r="9" spans="11:18" ht="33" customHeight="1">
      <c r="K9" s="349"/>
      <c r="L9" s="367" t="s">
        <v>400</v>
      </c>
      <c r="M9" s="368">
        <f>(M7-M8)/M8</f>
        <v>6.513767629281397</v>
      </c>
      <c r="N9" s="355"/>
      <c r="O9" s="355"/>
      <c r="P9" s="352"/>
      <c r="Q9" s="348"/>
      <c r="R9" s="345"/>
    </row>
    <row r="10" spans="11:18" ht="33" customHeight="1">
      <c r="K10" s="349"/>
      <c r="L10" s="354" t="s">
        <v>399</v>
      </c>
      <c r="M10" s="355">
        <f>'06'!I11</f>
        <v>8314</v>
      </c>
      <c r="N10" s="355" t="s">
        <v>383</v>
      </c>
      <c r="O10" s="361">
        <f>M10/M7</f>
        <v>0.743117626027887</v>
      </c>
      <c r="P10" s="352"/>
      <c r="Q10" s="348"/>
      <c r="R10" s="345"/>
    </row>
    <row r="11" spans="11:18" ht="22.5" customHeight="1">
      <c r="K11" s="349"/>
      <c r="L11" s="354" t="s">
        <v>401</v>
      </c>
      <c r="M11" s="355">
        <f>'06'!Q11</f>
        <v>2874</v>
      </c>
      <c r="N11" s="355" t="s">
        <v>383</v>
      </c>
      <c r="O11" s="361">
        <f>M11/M7</f>
        <v>0.256882373972113</v>
      </c>
      <c r="P11" s="352"/>
      <c r="Q11" s="348"/>
      <c r="R11" s="345"/>
    </row>
    <row r="12" spans="11:18" ht="34.5" customHeight="1">
      <c r="K12" s="349"/>
      <c r="L12" s="354" t="s">
        <v>402</v>
      </c>
      <c r="M12" s="355">
        <f>'06'!J11+'06'!K11</f>
        <v>4020</v>
      </c>
      <c r="N12" s="354"/>
      <c r="O12" s="354"/>
      <c r="P12" s="346"/>
      <c r="R12" s="346"/>
    </row>
    <row r="13" spans="11:18" ht="33.75" customHeight="1">
      <c r="K13" s="349"/>
      <c r="L13" s="354" t="s">
        <v>403</v>
      </c>
      <c r="M13" s="361">
        <f>M12/M7</f>
        <v>0.35931355023239187</v>
      </c>
      <c r="N13" s="355"/>
      <c r="O13" s="355"/>
      <c r="P13" s="352"/>
      <c r="R13" s="346"/>
    </row>
    <row r="14" spans="11:18" ht="24.75" customHeight="1" hidden="1">
      <c r="K14" s="349"/>
      <c r="L14" s="354"/>
      <c r="M14" s="355"/>
      <c r="N14" s="355"/>
      <c r="O14" s="355"/>
      <c r="P14" s="352"/>
      <c r="R14" s="346"/>
    </row>
    <row r="15" spans="11:18" ht="24.75" customHeight="1" hidden="1">
      <c r="K15" s="349"/>
      <c r="L15" s="354"/>
      <c r="M15" s="355"/>
      <c r="N15" s="355"/>
      <c r="O15" s="355"/>
      <c r="P15" s="352"/>
      <c r="R15" s="346"/>
    </row>
    <row r="16" spans="11:18" ht="24.75" customHeight="1">
      <c r="K16" s="349"/>
      <c r="L16" s="359" t="s">
        <v>404</v>
      </c>
      <c r="M16" s="360">
        <f>'[7]M6 Tong hop Viec CHV '!$H$12+'[7]M6 Tong hop Viec CHV '!$I$12+'[7]M6 Tong hop Viec CHV '!$K$12</f>
        <v>749</v>
      </c>
      <c r="N16" s="355"/>
      <c r="O16" s="355"/>
      <c r="P16" s="352"/>
      <c r="R16" s="346"/>
    </row>
    <row r="17" spans="11:18" ht="24.75" customHeight="1">
      <c r="K17" s="349"/>
      <c r="L17" s="367" t="s">
        <v>405</v>
      </c>
      <c r="M17" s="362">
        <f>M16/M8</f>
        <v>0.5030221625251847</v>
      </c>
      <c r="N17" s="355"/>
      <c r="O17" s="355"/>
      <c r="P17" s="352"/>
      <c r="R17" s="346"/>
    </row>
    <row r="18" spans="11:18" ht="26.25" customHeight="1">
      <c r="K18" s="349"/>
      <c r="L18" s="367" t="s">
        <v>384</v>
      </c>
      <c r="M18" s="368">
        <f>M13-M17</f>
        <v>-0.14370861229279286</v>
      </c>
      <c r="N18" s="355"/>
      <c r="O18" s="355"/>
      <c r="P18" s="352"/>
      <c r="R18" s="346"/>
    </row>
    <row r="19" spans="11:18" ht="24.75" customHeight="1">
      <c r="K19" s="349"/>
      <c r="L19" s="354" t="s">
        <v>406</v>
      </c>
      <c r="M19" s="355">
        <f>'06'!J11</f>
        <v>3852</v>
      </c>
      <c r="N19" s="355"/>
      <c r="O19" s="355"/>
      <c r="P19" s="352"/>
      <c r="R19" s="346"/>
    </row>
    <row r="20" spans="11:18" ht="24.75" customHeight="1" hidden="1">
      <c r="K20" s="349"/>
      <c r="L20" s="354"/>
      <c r="M20" s="355"/>
      <c r="N20" s="355"/>
      <c r="O20" s="355"/>
      <c r="P20" s="352"/>
      <c r="R20" s="346"/>
    </row>
    <row r="21" spans="11:18" ht="24.75" customHeight="1" hidden="1">
      <c r="K21" s="349"/>
      <c r="L21" s="354"/>
      <c r="M21" s="355"/>
      <c r="N21" s="355"/>
      <c r="O21" s="355"/>
      <c r="P21" s="352"/>
      <c r="R21" s="346"/>
    </row>
    <row r="22" spans="11:18" ht="24.75" customHeight="1" hidden="1">
      <c r="K22" s="349"/>
      <c r="L22" s="354"/>
      <c r="M22" s="355"/>
      <c r="N22" s="355"/>
      <c r="O22" s="355"/>
      <c r="P22" s="352"/>
      <c r="R22" s="346"/>
    </row>
    <row r="23" spans="11:18" ht="24.75" customHeight="1" hidden="1">
      <c r="K23" s="349"/>
      <c r="L23" s="354"/>
      <c r="M23" s="355"/>
      <c r="N23" s="355"/>
      <c r="O23" s="355"/>
      <c r="P23" s="352"/>
      <c r="R23" s="346"/>
    </row>
    <row r="24" spans="11:18" ht="24.75" customHeight="1" hidden="1">
      <c r="K24" s="349"/>
      <c r="L24" s="354"/>
      <c r="M24" s="355"/>
      <c r="N24" s="355"/>
      <c r="O24" s="355"/>
      <c r="P24" s="352"/>
      <c r="R24" s="346"/>
    </row>
    <row r="25" spans="11:18" ht="24.75" customHeight="1" hidden="1">
      <c r="K25" s="349"/>
      <c r="L25" s="354"/>
      <c r="M25" s="355"/>
      <c r="N25" s="355"/>
      <c r="O25" s="355"/>
      <c r="P25" s="352"/>
      <c r="R25" s="346"/>
    </row>
    <row r="26" spans="11:18" ht="36" customHeight="1">
      <c r="K26" s="349"/>
      <c r="L26" s="354" t="s">
        <v>407</v>
      </c>
      <c r="M26" s="361">
        <f>M19/'06'!I11</f>
        <v>0.4633148905460669</v>
      </c>
      <c r="N26" s="355"/>
      <c r="O26" s="355"/>
      <c r="P26" s="352"/>
      <c r="R26" s="346"/>
    </row>
    <row r="27" spans="11:18" ht="24.75" customHeight="1">
      <c r="K27" s="349"/>
      <c r="L27" s="359" t="s">
        <v>408</v>
      </c>
      <c r="M27" s="362">
        <f>'[7]M6 Tong hop Viec CHV '!$H$12/'[7]M6 Tong hop Viec CHV '!$F$12</f>
        <v>0.6726618705035972</v>
      </c>
      <c r="N27" s="355"/>
      <c r="O27" s="355"/>
      <c r="P27" s="352"/>
      <c r="R27" s="346"/>
    </row>
    <row r="28" spans="11:18" ht="24.75" customHeight="1" hidden="1">
      <c r="K28" s="349"/>
      <c r="L28" s="354"/>
      <c r="M28" s="355"/>
      <c r="N28" s="355"/>
      <c r="O28" s="355"/>
      <c r="P28" s="352"/>
      <c r="R28" s="346"/>
    </row>
    <row r="29" spans="11:18" ht="24.75" customHeight="1" hidden="1">
      <c r="K29" s="349"/>
      <c r="L29" s="354"/>
      <c r="M29" s="355"/>
      <c r="N29" s="355"/>
      <c r="O29" s="355"/>
      <c r="P29" s="352"/>
      <c r="R29" s="346"/>
    </row>
    <row r="30" spans="11:18" ht="24.75" customHeight="1">
      <c r="K30" s="349"/>
      <c r="L30" s="367" t="s">
        <v>409</v>
      </c>
      <c r="M30" s="361">
        <f>M26-M27</f>
        <v>-0.20934697995753027</v>
      </c>
      <c r="N30" s="355"/>
      <c r="O30" s="355"/>
      <c r="P30" s="352"/>
      <c r="R30" s="346"/>
    </row>
    <row r="31" spans="11:18" ht="24.75" customHeight="1">
      <c r="K31" s="349"/>
      <c r="L31" s="354" t="s">
        <v>410</v>
      </c>
      <c r="M31" s="355">
        <f>'06'!R11</f>
        <v>7168</v>
      </c>
      <c r="N31" s="355"/>
      <c r="O31" s="355"/>
      <c r="P31" s="352"/>
      <c r="R31" s="346"/>
    </row>
    <row r="32" spans="11:18" ht="24.75" customHeight="1">
      <c r="K32" s="349"/>
      <c r="L32" s="359" t="s">
        <v>411</v>
      </c>
      <c r="M32" s="360">
        <f>'[7]M6 Tong hop Viec CHV '!$R$12</f>
        <v>719</v>
      </c>
      <c r="N32" s="355"/>
      <c r="O32" s="355"/>
      <c r="P32" s="352"/>
      <c r="R32" s="346"/>
    </row>
    <row r="33" spans="11:18" ht="24.75" customHeight="1">
      <c r="K33" s="349"/>
      <c r="L33" s="367" t="s">
        <v>412</v>
      </c>
      <c r="M33" s="369">
        <f>M31-M32</f>
        <v>6449</v>
      </c>
      <c r="N33" s="369" t="s">
        <v>385</v>
      </c>
      <c r="O33" s="368">
        <f>(M31-M32)/M32</f>
        <v>8.969401947148818</v>
      </c>
      <c r="P33" s="352"/>
      <c r="R33" s="346"/>
    </row>
    <row r="34" spans="11:18" ht="24.75" customHeight="1">
      <c r="K34" s="349"/>
      <c r="L34" s="371"/>
      <c r="M34" s="372"/>
      <c r="N34" s="372"/>
      <c r="O34" s="373"/>
      <c r="P34" s="352"/>
      <c r="R34" s="346"/>
    </row>
    <row r="35" spans="11:18" ht="24.75" customHeight="1">
      <c r="K35" s="349"/>
      <c r="L35" s="374"/>
      <c r="M35" s="375"/>
      <c r="N35" s="375"/>
      <c r="O35" s="376"/>
      <c r="P35" s="352"/>
      <c r="R35" s="346"/>
    </row>
    <row r="36" spans="11:18" ht="24.75" customHeight="1" hidden="1">
      <c r="K36" s="349"/>
      <c r="L36" s="29"/>
      <c r="M36" s="30"/>
      <c r="N36" s="30"/>
      <c r="O36" s="30"/>
      <c r="P36" s="352"/>
      <c r="R36" s="346"/>
    </row>
    <row r="37" spans="11:18" ht="24.75" customHeight="1" hidden="1">
      <c r="K37" s="349"/>
      <c r="L37" s="29"/>
      <c r="M37" s="30"/>
      <c r="N37" s="30"/>
      <c r="O37" s="30"/>
      <c r="P37" s="352"/>
      <c r="R37" s="346"/>
    </row>
    <row r="38" spans="11:18" ht="24.75" customHeight="1" hidden="1">
      <c r="K38" s="349"/>
      <c r="L38" s="29"/>
      <c r="M38" s="30"/>
      <c r="N38" s="30"/>
      <c r="O38" s="30"/>
      <c r="P38" s="352"/>
      <c r="R38" s="346"/>
    </row>
    <row r="39" spans="11:18" ht="24.75" customHeight="1">
      <c r="K39" s="349"/>
      <c r="L39" s="370" t="s">
        <v>387</v>
      </c>
      <c r="M39" s="30"/>
      <c r="N39" s="30"/>
      <c r="O39" s="30"/>
      <c r="P39" s="352"/>
      <c r="R39" s="346"/>
    </row>
    <row r="40" spans="11:18" ht="24.75" customHeight="1" hidden="1">
      <c r="K40" s="349"/>
      <c r="L40" s="29"/>
      <c r="M40" s="29"/>
      <c r="N40" s="29"/>
      <c r="O40" s="29"/>
      <c r="P40" s="346"/>
      <c r="R40" s="346"/>
    </row>
    <row r="41" spans="11:18" ht="24.75" customHeight="1" hidden="1">
      <c r="K41" s="349"/>
      <c r="L41" s="29"/>
      <c r="M41" s="29"/>
      <c r="N41" s="29"/>
      <c r="O41" s="29"/>
      <c r="P41" s="346"/>
      <c r="R41" s="346"/>
    </row>
    <row r="42" spans="11:18" ht="24.75" customHeight="1">
      <c r="K42" s="349"/>
      <c r="L42" s="363" t="s">
        <v>413</v>
      </c>
      <c r="M42" s="355">
        <f>'07'!C11</f>
        <v>2706919736</v>
      </c>
      <c r="N42" s="355"/>
      <c r="O42" s="355"/>
      <c r="P42" s="346"/>
      <c r="R42" s="346"/>
    </row>
    <row r="43" spans="11:18" ht="24.75" customHeight="1">
      <c r="K43" s="349"/>
      <c r="L43" s="363" t="s">
        <v>100</v>
      </c>
      <c r="M43" s="355">
        <f>'07'!D11</f>
        <v>2230252665</v>
      </c>
      <c r="N43" s="355"/>
      <c r="O43" s="355"/>
      <c r="P43" s="346"/>
      <c r="R43" s="346"/>
    </row>
    <row r="44" spans="11:18" ht="24.75" customHeight="1">
      <c r="K44" s="349"/>
      <c r="L44" s="363" t="s">
        <v>381</v>
      </c>
      <c r="M44" s="355">
        <f>'07'!E11</f>
        <v>476667071</v>
      </c>
      <c r="N44" s="355"/>
      <c r="O44" s="355"/>
      <c r="P44" s="346"/>
      <c r="R44" s="346"/>
    </row>
    <row r="45" spans="11:18" ht="24.75" customHeight="1" hidden="1">
      <c r="K45" s="349"/>
      <c r="L45" s="29"/>
      <c r="M45" s="355"/>
      <c r="N45" s="355"/>
      <c r="O45" s="355"/>
      <c r="P45" s="346"/>
      <c r="R45" s="346"/>
    </row>
    <row r="46" spans="11:18" ht="24.75" customHeight="1" hidden="1">
      <c r="K46" s="349"/>
      <c r="L46" s="29"/>
      <c r="M46" s="355"/>
      <c r="N46" s="355"/>
      <c r="O46" s="355"/>
      <c r="P46" s="346"/>
      <c r="R46" s="346"/>
    </row>
    <row r="47" spans="11:18" ht="24.75" customHeight="1">
      <c r="K47" s="349"/>
      <c r="L47" s="363" t="s">
        <v>414</v>
      </c>
      <c r="M47" s="355">
        <f>'07'!F11</f>
        <v>12973358</v>
      </c>
      <c r="N47" s="355"/>
      <c r="O47" s="355"/>
      <c r="P47" s="346"/>
      <c r="R47" s="346"/>
    </row>
    <row r="48" spans="11:18" ht="24.75" customHeight="1" hidden="1">
      <c r="K48" s="349"/>
      <c r="L48" s="29"/>
      <c r="M48" s="355"/>
      <c r="N48" s="355"/>
      <c r="O48" s="355"/>
      <c r="P48" s="346"/>
      <c r="R48" s="346"/>
    </row>
    <row r="49" spans="11:18" ht="24.75" customHeight="1" hidden="1">
      <c r="K49" s="349"/>
      <c r="L49" s="29"/>
      <c r="M49" s="355"/>
      <c r="N49" s="355"/>
      <c r="O49" s="355"/>
      <c r="P49" s="346"/>
      <c r="R49" s="346"/>
    </row>
    <row r="50" spans="11:18" ht="24.75" customHeight="1">
      <c r="K50" s="349"/>
      <c r="L50" s="363" t="s">
        <v>415</v>
      </c>
      <c r="M50" s="355">
        <f>'07'!H11</f>
        <v>2693946378</v>
      </c>
      <c r="N50" s="355"/>
      <c r="O50" s="355"/>
      <c r="P50" s="346"/>
      <c r="R50" s="346"/>
    </row>
    <row r="51" spans="11:18" ht="24.75" customHeight="1">
      <c r="K51" s="349"/>
      <c r="L51" s="364" t="s">
        <v>416</v>
      </c>
      <c r="M51" s="360">
        <f>'[7]M7 Thop tien CHV'!$C$12</f>
        <v>54227822.442</v>
      </c>
      <c r="N51" s="355"/>
      <c r="O51" s="355"/>
      <c r="P51" s="346"/>
      <c r="R51" s="346"/>
    </row>
    <row r="52" spans="11:18" ht="24.75" customHeight="1">
      <c r="K52" s="349"/>
      <c r="L52" s="377" t="s">
        <v>388</v>
      </c>
      <c r="M52" s="369">
        <f>M50-M51</f>
        <v>2639718555.558</v>
      </c>
      <c r="N52" s="355"/>
      <c r="O52" s="355"/>
      <c r="P52" s="346"/>
      <c r="R52" s="346"/>
    </row>
    <row r="53" spans="11:18" ht="24.75" customHeight="1">
      <c r="K53" s="349"/>
      <c r="L53" s="377" t="s">
        <v>389</v>
      </c>
      <c r="M53" s="368">
        <f>(M52/M51)</f>
        <v>48.67830638748848</v>
      </c>
      <c r="N53" s="355"/>
      <c r="O53" s="355"/>
      <c r="P53" s="346"/>
      <c r="R53" s="346"/>
    </row>
    <row r="54" spans="11:18" ht="24.75" customHeight="1">
      <c r="K54" s="349"/>
      <c r="L54" s="363" t="s">
        <v>417</v>
      </c>
      <c r="M54" s="355">
        <f>'07'!I11</f>
        <v>1130460713</v>
      </c>
      <c r="N54" s="355" t="s">
        <v>390</v>
      </c>
      <c r="O54" s="361">
        <f>'07'!I11/'07'!H11</f>
        <v>0.41962999792121325</v>
      </c>
      <c r="P54" s="346"/>
      <c r="R54" s="346"/>
    </row>
    <row r="55" spans="11:18" ht="24.75" customHeight="1">
      <c r="K55" s="349"/>
      <c r="L55" s="363" t="s">
        <v>418</v>
      </c>
      <c r="M55" s="355">
        <f>'07'!R11</f>
        <v>1563485665</v>
      </c>
      <c r="N55" s="355" t="s">
        <v>390</v>
      </c>
      <c r="O55" s="361">
        <f>'07'!R11/'07'!H11</f>
        <v>0.5803700020787868</v>
      </c>
      <c r="P55" s="346"/>
      <c r="R55" s="346"/>
    </row>
    <row r="56" spans="11:18" ht="24.75" customHeight="1">
      <c r="K56" s="349"/>
      <c r="L56" s="363" t="s">
        <v>419</v>
      </c>
      <c r="M56" s="355">
        <f>'07'!J11+'07'!K11+'07'!L11</f>
        <v>232621952</v>
      </c>
      <c r="N56" s="355" t="s">
        <v>390</v>
      </c>
      <c r="O56" s="361">
        <f>M56/'07'!H11</f>
        <v>0.0863498820539627</v>
      </c>
      <c r="P56" s="346"/>
      <c r="R56" s="346"/>
    </row>
    <row r="57" spans="11:18" ht="24.75" customHeight="1">
      <c r="K57" s="349"/>
      <c r="L57" s="364" t="s">
        <v>420</v>
      </c>
      <c r="M57" s="360">
        <f>'[7]M7 Thop tien CHV'!$H$12+'[7]M7 Thop tien CHV'!$I$12+'[7]M7 Thop tien CHV'!$K$12</f>
        <v>2217726.5</v>
      </c>
      <c r="N57" s="360" t="s">
        <v>390</v>
      </c>
      <c r="O57" s="361">
        <f>M57/M51</f>
        <v>0.040896469748015335</v>
      </c>
      <c r="P57" s="346"/>
      <c r="R57" s="346"/>
    </row>
    <row r="58" spans="11:18" ht="24.75" customHeight="1" hidden="1">
      <c r="K58" s="349"/>
      <c r="L58" s="29"/>
      <c r="M58" s="355"/>
      <c r="N58" s="355"/>
      <c r="O58" s="361"/>
      <c r="P58" s="346"/>
      <c r="R58" s="346"/>
    </row>
    <row r="59" spans="11:18" ht="24.75" customHeight="1" hidden="1">
      <c r="K59" s="349"/>
      <c r="L59" s="29"/>
      <c r="M59" s="355"/>
      <c r="N59" s="355"/>
      <c r="O59" s="361"/>
      <c r="P59" s="346"/>
      <c r="R59" s="346"/>
    </row>
    <row r="60" spans="11:18" ht="24.75" customHeight="1">
      <c r="K60" s="349"/>
      <c r="L60" s="377" t="s">
        <v>421</v>
      </c>
      <c r="M60" s="368">
        <f>O56-O57</f>
        <v>0.04545341230594736</v>
      </c>
      <c r="N60" s="369"/>
      <c r="O60" s="361"/>
      <c r="P60" s="346"/>
      <c r="R60" s="346"/>
    </row>
    <row r="61" spans="11:18" ht="24.75" customHeight="1" hidden="1">
      <c r="K61" s="349"/>
      <c r="L61" s="29"/>
      <c r="M61" s="355"/>
      <c r="N61" s="355"/>
      <c r="O61" s="361"/>
      <c r="P61" s="346"/>
      <c r="R61" s="346"/>
    </row>
    <row r="62" spans="11:18" ht="24.75" customHeight="1" hidden="1">
      <c r="K62" s="349"/>
      <c r="L62" s="29"/>
      <c r="M62" s="355"/>
      <c r="N62" s="355"/>
      <c r="O62" s="361"/>
      <c r="P62" s="346"/>
      <c r="R62" s="346"/>
    </row>
    <row r="63" spans="11:18" ht="24.75" customHeight="1">
      <c r="K63" s="349"/>
      <c r="L63" s="363" t="s">
        <v>422</v>
      </c>
      <c r="M63" s="355">
        <f>'07'!J11</f>
        <v>166072646</v>
      </c>
      <c r="N63" s="355" t="s">
        <v>391</v>
      </c>
      <c r="O63" s="361">
        <f>'07'!J11/'07'!I11</f>
        <v>0.14690704779936922</v>
      </c>
      <c r="P63" s="346"/>
      <c r="R63" s="346"/>
    </row>
    <row r="64" spans="11:16" ht="24.75" customHeight="1">
      <c r="K64" s="349"/>
      <c r="L64" s="364" t="s">
        <v>423</v>
      </c>
      <c r="M64" s="360">
        <f>'[7]M7 Thop tien CHV'!$H$12</f>
        <v>2212774.5</v>
      </c>
      <c r="N64" s="360" t="s">
        <v>392</v>
      </c>
      <c r="O64" s="361">
        <f>'[6]M7 Thop tien CHV'!$H$12/'[6]M7 Thop tien CHV'!$F$12</f>
        <v>0.014243501319813655</v>
      </c>
      <c r="P64" s="346"/>
    </row>
    <row r="65" spans="11:16" ht="24.75" customHeight="1" hidden="1">
      <c r="K65" s="349"/>
      <c r="L65" s="29"/>
      <c r="M65" s="355"/>
      <c r="N65" s="355"/>
      <c r="O65" s="355"/>
      <c r="P65" s="346"/>
    </row>
    <row r="66" spans="11:16" ht="24.75" customHeight="1" hidden="1">
      <c r="K66" s="349"/>
      <c r="L66" s="29"/>
      <c r="M66" s="355"/>
      <c r="N66" s="355"/>
      <c r="O66" s="355"/>
      <c r="P66" s="346"/>
    </row>
    <row r="67" spans="11:16" ht="24.75" customHeight="1" hidden="1">
      <c r="K67" s="349"/>
      <c r="L67" s="29"/>
      <c r="M67" s="355"/>
      <c r="N67" s="355"/>
      <c r="O67" s="355"/>
      <c r="P67" s="346"/>
    </row>
    <row r="68" spans="11:16" ht="24.75" customHeight="1">
      <c r="K68" s="349"/>
      <c r="L68" s="377" t="s">
        <v>424</v>
      </c>
      <c r="M68" s="368">
        <f>O63-O64</f>
        <v>0.13266354647955556</v>
      </c>
      <c r="N68" s="355"/>
      <c r="O68" s="355"/>
      <c r="P68" s="346"/>
    </row>
    <row r="69" spans="11:16" ht="24.75" customHeight="1" hidden="1">
      <c r="K69" s="349"/>
      <c r="L69" s="29"/>
      <c r="M69" s="355"/>
      <c r="N69" s="355"/>
      <c r="O69" s="355"/>
      <c r="P69" s="346"/>
    </row>
    <row r="70" spans="11:16" ht="24.75" customHeight="1" hidden="1">
      <c r="K70" s="349"/>
      <c r="L70" s="29"/>
      <c r="M70" s="355"/>
      <c r="N70" s="355"/>
      <c r="O70" s="355"/>
      <c r="P70" s="346"/>
    </row>
    <row r="71" spans="11:16" ht="24.75" customHeight="1" hidden="1">
      <c r="K71" s="349"/>
      <c r="L71" s="29"/>
      <c r="M71" s="355"/>
      <c r="N71" s="355"/>
      <c r="O71" s="355"/>
      <c r="P71" s="346"/>
    </row>
    <row r="72" spans="11:16" ht="24.75" customHeight="1">
      <c r="K72" s="349"/>
      <c r="L72" s="363" t="s">
        <v>425</v>
      </c>
      <c r="M72" s="355">
        <f>'07'!S11</f>
        <v>2461324426</v>
      </c>
      <c r="N72" s="355"/>
      <c r="O72" s="355"/>
      <c r="P72" s="346"/>
    </row>
    <row r="73" spans="11:16" ht="24.75" customHeight="1">
      <c r="K73" s="349"/>
      <c r="L73" s="364" t="s">
        <v>426</v>
      </c>
      <c r="M73" s="360">
        <f>'[7]M7 Thop tien CHV'!$R$12</f>
        <v>48126810.362</v>
      </c>
      <c r="N73" s="355"/>
      <c r="O73" s="355"/>
      <c r="P73" s="346"/>
    </row>
    <row r="74" spans="11:16" ht="24.75" customHeight="1" hidden="1">
      <c r="K74" s="349"/>
      <c r="L74" s="29"/>
      <c r="M74" s="29"/>
      <c r="N74" s="29"/>
      <c r="O74" s="29"/>
      <c r="P74" s="346"/>
    </row>
    <row r="75" spans="11:16" ht="24.75" customHeight="1" hidden="1">
      <c r="K75" s="349"/>
      <c r="L75" s="29"/>
      <c r="M75" s="29"/>
      <c r="N75" s="29"/>
      <c r="O75" s="29"/>
      <c r="P75" s="346"/>
    </row>
    <row r="76" spans="11:16" ht="24.75" customHeight="1">
      <c r="K76" s="349"/>
      <c r="L76" s="377" t="s">
        <v>393</v>
      </c>
      <c r="M76" s="369">
        <f>M72-M73</f>
        <v>2413197615.638</v>
      </c>
      <c r="N76" s="29"/>
      <c r="O76" s="29"/>
      <c r="P76" s="346"/>
    </row>
    <row r="77" spans="11:16" ht="24.75" customHeight="1" hidden="1">
      <c r="K77" s="349"/>
      <c r="L77" s="377"/>
      <c r="M77" s="377"/>
      <c r="N77" s="29"/>
      <c r="O77" s="29"/>
      <c r="P77" s="346"/>
    </row>
    <row r="78" spans="11:16" ht="24.75" customHeight="1" hidden="1">
      <c r="K78" s="349"/>
      <c r="L78" s="377"/>
      <c r="M78" s="377"/>
      <c r="N78" s="29"/>
      <c r="O78" s="29"/>
      <c r="P78" s="346"/>
    </row>
    <row r="79" spans="11:16" ht="24.75" customHeight="1">
      <c r="K79" s="349"/>
      <c r="L79" s="377" t="s">
        <v>394</v>
      </c>
      <c r="M79" s="368">
        <f>M76/M73</f>
        <v>50.142479783854824</v>
      </c>
      <c r="N79" s="29"/>
      <c r="O79" s="29"/>
      <c r="P79" s="346"/>
    </row>
    <row r="80" spans="11:16" ht="24.75" customHeight="1">
      <c r="K80" s="349"/>
      <c r="L80" s="29"/>
      <c r="M80" s="29"/>
      <c r="N80" s="29"/>
      <c r="O80" s="29"/>
      <c r="P80" s="346"/>
    </row>
    <row r="81" spans="11:16" ht="24.75" customHeight="1">
      <c r="K81" s="349"/>
      <c r="L81" s="29"/>
      <c r="M81" s="29"/>
      <c r="N81" s="29"/>
      <c r="O81" s="29"/>
      <c r="P81" s="346"/>
    </row>
    <row r="82" spans="11:16" ht="24.75" customHeight="1" hidden="1">
      <c r="K82" s="349"/>
      <c r="L82" s="29"/>
      <c r="M82" s="29"/>
      <c r="N82" s="29"/>
      <c r="O82" s="29"/>
      <c r="P82" s="346"/>
    </row>
    <row r="83" spans="11:16" ht="24.75" customHeight="1" hidden="1">
      <c r="K83" s="349"/>
      <c r="L83" s="29"/>
      <c r="M83" s="29"/>
      <c r="N83" s="29"/>
      <c r="O83" s="29"/>
      <c r="P83" s="346"/>
    </row>
    <row r="84" spans="11:16" ht="24.75" customHeight="1">
      <c r="K84" s="349"/>
      <c r="L84" s="29"/>
      <c r="M84" s="29"/>
      <c r="N84" s="29"/>
      <c r="O84" s="29"/>
      <c r="P84" s="346"/>
    </row>
    <row r="85" spans="11:16" ht="24.75" customHeight="1" hidden="1">
      <c r="K85" s="349"/>
      <c r="L85" s="29"/>
      <c r="M85" s="29"/>
      <c r="N85" s="29"/>
      <c r="O85" s="29"/>
      <c r="P85" s="346"/>
    </row>
    <row r="86" spans="11:16" ht="24.75" customHeight="1" hidden="1">
      <c r="K86" s="349"/>
      <c r="L86" s="29"/>
      <c r="M86" s="29"/>
      <c r="N86" s="29"/>
      <c r="O86" s="29"/>
      <c r="P86" s="346"/>
    </row>
    <row r="87" spans="11:16" ht="24.75" customHeight="1">
      <c r="K87" s="349"/>
      <c r="L87" s="29"/>
      <c r="M87" s="29"/>
      <c r="N87" s="29"/>
      <c r="O87" s="29"/>
      <c r="P87" s="346"/>
    </row>
    <row r="88" spans="11:16" ht="24.75" customHeight="1">
      <c r="K88" s="349"/>
      <c r="L88" s="29"/>
      <c r="M88" s="29"/>
      <c r="N88" s="29"/>
      <c r="O88" s="29"/>
      <c r="P88" s="346"/>
    </row>
    <row r="89" spans="11:16" ht="24.75" customHeight="1" hidden="1">
      <c r="K89" s="349"/>
      <c r="L89" s="29"/>
      <c r="M89" s="29"/>
      <c r="N89" s="29"/>
      <c r="O89" s="29"/>
      <c r="P89" s="346"/>
    </row>
    <row r="90" spans="11:16" ht="24.75" customHeight="1" hidden="1">
      <c r="K90" s="349"/>
      <c r="L90" s="29"/>
      <c r="M90" s="29"/>
      <c r="N90" s="29"/>
      <c r="O90" s="29"/>
      <c r="P90" s="346"/>
    </row>
    <row r="91" spans="11:16" ht="24.75" customHeight="1" hidden="1">
      <c r="K91" s="349"/>
      <c r="L91" s="29"/>
      <c r="M91" s="29"/>
      <c r="N91" s="29"/>
      <c r="O91" s="29"/>
      <c r="P91" s="346"/>
    </row>
    <row r="92" spans="11:16" ht="24.75" customHeight="1">
      <c r="K92" s="349"/>
      <c r="L92" s="29"/>
      <c r="M92" s="29"/>
      <c r="N92" s="29"/>
      <c r="O92" s="29"/>
      <c r="P92" s="346"/>
    </row>
    <row r="93" spans="11:16" ht="24.75" customHeight="1" hidden="1">
      <c r="K93" s="349"/>
      <c r="L93" s="29"/>
      <c r="M93" s="29"/>
      <c r="N93" s="29"/>
      <c r="O93" s="29"/>
      <c r="P93" s="346"/>
    </row>
    <row r="94" spans="11:16" ht="24.75" customHeight="1" hidden="1">
      <c r="K94" s="349"/>
      <c r="L94" s="29"/>
      <c r="M94" s="29"/>
      <c r="N94" s="29"/>
      <c r="O94" s="29"/>
      <c r="P94" s="346"/>
    </row>
    <row r="95" spans="11:16" ht="24.75" customHeight="1">
      <c r="K95" s="349"/>
      <c r="L95" s="29"/>
      <c r="M95" s="29"/>
      <c r="N95" s="29"/>
      <c r="O95" s="29"/>
      <c r="P95" s="346"/>
    </row>
    <row r="96" spans="11:16" ht="24.75" customHeight="1">
      <c r="K96" s="349"/>
      <c r="L96" s="29"/>
      <c r="M96" s="29"/>
      <c r="N96" s="29"/>
      <c r="O96" s="29"/>
      <c r="P96" s="346"/>
    </row>
    <row r="97" spans="11:16" ht="24.75" customHeight="1" hidden="1">
      <c r="K97" s="349"/>
      <c r="L97" s="29"/>
      <c r="M97" s="29"/>
      <c r="N97" s="29"/>
      <c r="O97" s="29"/>
      <c r="P97" s="346"/>
    </row>
    <row r="98" spans="11:16" ht="24.75" customHeight="1" hidden="1">
      <c r="K98" s="349"/>
      <c r="L98" s="29"/>
      <c r="M98" s="29"/>
      <c r="N98" s="29"/>
      <c r="O98" s="29"/>
      <c r="P98" s="346"/>
    </row>
    <row r="99" spans="11:16" ht="24.75" customHeight="1" hidden="1">
      <c r="K99" s="349"/>
      <c r="L99" s="29"/>
      <c r="M99" s="29"/>
      <c r="N99" s="29"/>
      <c r="O99" s="29"/>
      <c r="P99" s="346"/>
    </row>
    <row r="100" spans="11:16" ht="24.75" customHeight="1">
      <c r="K100" s="349"/>
      <c r="L100" s="29"/>
      <c r="M100" s="29"/>
      <c r="N100" s="29"/>
      <c r="O100" s="29"/>
      <c r="P100" s="346"/>
    </row>
    <row r="101" spans="11:16" ht="24.75" customHeight="1" hidden="1">
      <c r="K101" s="349"/>
      <c r="L101" s="29"/>
      <c r="M101" s="29"/>
      <c r="N101" s="29"/>
      <c r="O101" s="29"/>
      <c r="P101" s="346"/>
    </row>
    <row r="102" spans="11:16" ht="24.75" customHeight="1" hidden="1">
      <c r="K102" s="349"/>
      <c r="L102" s="29"/>
      <c r="M102" s="29"/>
      <c r="N102" s="29"/>
      <c r="O102" s="29"/>
      <c r="P102" s="346"/>
    </row>
    <row r="103" spans="11:16" ht="24.75" customHeight="1">
      <c r="K103" s="349"/>
      <c r="L103" s="29"/>
      <c r="M103" s="29"/>
      <c r="N103" s="29"/>
      <c r="O103" s="29"/>
      <c r="P103" s="346"/>
    </row>
    <row r="104" spans="11:16" ht="24.75" customHeight="1">
      <c r="K104" s="349"/>
      <c r="L104" s="29"/>
      <c r="M104" s="29"/>
      <c r="N104" s="29"/>
      <c r="O104" s="29"/>
      <c r="P104" s="346"/>
    </row>
    <row r="105" spans="11:16" ht="24.75" customHeight="1">
      <c r="K105" s="349"/>
      <c r="L105" s="29"/>
      <c r="M105" s="29"/>
      <c r="N105" s="29"/>
      <c r="O105" s="29"/>
      <c r="P105" s="346"/>
    </row>
    <row r="106" spans="11:16" ht="24.75" customHeight="1">
      <c r="K106" s="349"/>
      <c r="L106" s="29"/>
      <c r="M106" s="29"/>
      <c r="N106" s="29"/>
      <c r="O106" s="29"/>
      <c r="P106" s="346"/>
    </row>
    <row r="107" spans="11:16" ht="24.75" customHeight="1" hidden="1">
      <c r="K107" s="349"/>
      <c r="L107" s="29"/>
      <c r="M107" s="29"/>
      <c r="N107" s="29"/>
      <c r="O107" s="29"/>
      <c r="P107" s="346"/>
    </row>
    <row r="108" spans="11:16" ht="24.75" customHeight="1" hidden="1">
      <c r="K108" s="349"/>
      <c r="L108" s="29"/>
      <c r="M108" s="29"/>
      <c r="N108" s="29"/>
      <c r="O108" s="29"/>
      <c r="P108" s="346"/>
    </row>
    <row r="109" spans="11:16" ht="24.75" customHeight="1">
      <c r="K109" s="349"/>
      <c r="L109" s="29"/>
      <c r="M109" s="29"/>
      <c r="N109" s="29"/>
      <c r="O109" s="29"/>
      <c r="P109" s="346"/>
    </row>
    <row r="110" spans="11:16" ht="24.75" customHeight="1" hidden="1">
      <c r="K110" s="349"/>
      <c r="L110" s="29"/>
      <c r="M110" s="29"/>
      <c r="N110" s="29"/>
      <c r="O110" s="29"/>
      <c r="P110" s="346"/>
    </row>
    <row r="111" spans="11:16" ht="24.75" customHeight="1" hidden="1">
      <c r="K111" s="349"/>
      <c r="L111" s="29"/>
      <c r="M111" s="29"/>
      <c r="N111" s="29"/>
      <c r="O111" s="29"/>
      <c r="P111" s="346"/>
    </row>
    <row r="112" spans="11:16" ht="24.75" customHeight="1">
      <c r="K112" s="349"/>
      <c r="L112" s="29"/>
      <c r="M112" s="29"/>
      <c r="N112" s="29"/>
      <c r="O112" s="29"/>
      <c r="P112" s="346"/>
    </row>
    <row r="113" spans="12:15" ht="24.75" customHeight="1">
      <c r="L113" s="353"/>
      <c r="M113" s="353"/>
      <c r="N113" s="353"/>
      <c r="O113" s="353"/>
    </row>
    <row r="114" ht="24.75" customHeight="1"/>
    <row r="115" ht="24.75" customHeight="1"/>
    <row r="116" ht="24.75" customHeight="1" hidden="1"/>
    <row r="117" ht="24.75" customHeight="1" hidden="1"/>
    <row r="118" ht="24.75" customHeight="1"/>
    <row r="119" ht="24.75" customHeight="1" hidden="1"/>
    <row r="120" ht="24.75" customHeight="1" hidden="1"/>
    <row r="121" ht="24.75" customHeight="1"/>
    <row r="122" ht="24.75" customHeight="1"/>
    <row r="123" ht="24.75" customHeight="1"/>
    <row r="124" ht="24.75" customHeight="1"/>
    <row r="125" ht="24.75" customHeight="1"/>
    <row r="126" ht="24.75" customHeight="1" hidden="1"/>
    <row r="127" ht="24.75" customHeight="1" hidden="1" thickBot="1"/>
    <row r="128" s="343" customFormat="1" ht="29.25" customHeight="1"/>
    <row r="129" s="344" customFormat="1" ht="19.5" customHeight="1"/>
    <row r="133" ht="15.75" customHeight="1" hidden="1"/>
    <row r="134" ht="15.75" customHeight="1" hidden="1"/>
    <row r="135" ht="15.75" customHeight="1" hidden="1"/>
    <row r="136" ht="15.75" customHeight="1" hidden="1"/>
    <row r="137" ht="15.75" customHeight="1" hidden="1"/>
    <row r="138" ht="15.75" customHeight="1"/>
  </sheetData>
  <sheetProtection/>
  <mergeCells count="2">
    <mergeCell ref="L1:N1"/>
    <mergeCell ref="L2:N2"/>
  </mergeCells>
  <printOptions/>
  <pageMargins left="0.34" right="0" top="0" bottom="0" header="0.511811023622047" footer="0.275590551181102"/>
  <pageSetup horizontalDpi="600" verticalDpi="600" orientation="landscape" paperSize="9" scale="88" r:id="rId2"/>
  <headerFooter alignWithMargins="0">
    <oddFooter>&amp;CPage &amp;P</oddFooter>
  </headerFooter>
  <drawing r:id="rId1"/>
</worksheet>
</file>

<file path=xl/worksheets/sheet12.xml><?xml version="1.0" encoding="utf-8"?>
<worksheet xmlns="http://schemas.openxmlformats.org/spreadsheetml/2006/main" xmlns:r="http://schemas.openxmlformats.org/officeDocument/2006/relationships">
  <dimension ref="A2:B11"/>
  <sheetViews>
    <sheetView zoomScalePageLayoutView="0" workbookViewId="0" topLeftCell="A1">
      <selection activeCell="B8" sqref="B8"/>
    </sheetView>
  </sheetViews>
  <sheetFormatPr defaultColWidth="9.00390625" defaultRowHeight="15.75"/>
  <cols>
    <col min="1" max="1" width="23.50390625" style="0" customWidth="1"/>
    <col min="2" max="2" width="66.125" style="0" customWidth="1"/>
  </cols>
  <sheetData>
    <row r="2" spans="1:2" ht="62.25" customHeight="1">
      <c r="A2" s="895" t="s">
        <v>441</v>
      </c>
      <c r="B2" s="895"/>
    </row>
    <row r="3" spans="1:2" ht="22.5" customHeight="1">
      <c r="A3" s="407" t="s">
        <v>428</v>
      </c>
      <c r="B3" s="408" t="s">
        <v>580</v>
      </c>
    </row>
    <row r="4" spans="1:2" ht="22.5" customHeight="1">
      <c r="A4" s="407" t="s">
        <v>427</v>
      </c>
      <c r="B4" s="408" t="s">
        <v>443</v>
      </c>
    </row>
    <row r="5" spans="1:2" ht="22.5" customHeight="1">
      <c r="A5" s="407" t="s">
        <v>429</v>
      </c>
      <c r="B5" s="427" t="s">
        <v>444</v>
      </c>
    </row>
    <row r="6" spans="1:2" ht="22.5" customHeight="1">
      <c r="A6" s="407" t="s">
        <v>430</v>
      </c>
      <c r="B6" s="427" t="s">
        <v>445</v>
      </c>
    </row>
    <row r="7" spans="1:2" ht="22.5" customHeight="1">
      <c r="A7" s="407" t="s">
        <v>431</v>
      </c>
      <c r="B7" s="427" t="s">
        <v>396</v>
      </c>
    </row>
    <row r="8" spans="1:2" ht="15.75">
      <c r="A8" s="409" t="s">
        <v>432</v>
      </c>
      <c r="B8" s="457" t="s">
        <v>581</v>
      </c>
    </row>
    <row r="10" spans="1:2" ht="62.25" customHeight="1">
      <c r="A10" s="896" t="s">
        <v>442</v>
      </c>
      <c r="B10" s="896"/>
    </row>
    <row r="11" spans="1:2" ht="15.75">
      <c r="A11" s="897" t="s">
        <v>440</v>
      </c>
      <c r="B11" s="897"/>
    </row>
  </sheetData>
  <sheetProtection/>
  <mergeCells count="3">
    <mergeCell ref="A2:B2"/>
    <mergeCell ref="A10:B10"/>
    <mergeCell ref="A11:B11"/>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indexed="19"/>
  </sheetPr>
  <dimension ref="A1:Z104"/>
  <sheetViews>
    <sheetView showZeros="0" zoomScale="90" zoomScaleNormal="90" zoomScaleSheetLayoutView="100" workbookViewId="0" topLeftCell="A1">
      <selection activeCell="J5" sqref="J5"/>
    </sheetView>
  </sheetViews>
  <sheetFormatPr defaultColWidth="9.00390625" defaultRowHeight="15.75"/>
  <cols>
    <col min="1" max="1" width="3.50390625" style="23" customWidth="1"/>
    <col min="2" max="2" width="20.75390625" style="23" customWidth="1"/>
    <col min="3" max="3" width="9.625" style="23" customWidth="1"/>
    <col min="4" max="5" width="7.375" style="23" customWidth="1"/>
    <col min="6" max="6" width="6.50390625" style="23" customWidth="1"/>
    <col min="7" max="7" width="6.75390625" style="23" customWidth="1"/>
    <col min="8" max="8" width="8.875" style="23" customWidth="1"/>
    <col min="9" max="9" width="7.875" style="23" customWidth="1"/>
    <col min="10" max="10" width="7.625" style="23" customWidth="1"/>
    <col min="11" max="11" width="6.25390625" style="23" customWidth="1"/>
    <col min="12" max="12" width="7.375" style="23" customWidth="1"/>
    <col min="13" max="13" width="5.875" style="23" customWidth="1"/>
    <col min="14" max="14" width="8.625" style="23" customWidth="1"/>
    <col min="15" max="15" width="6.125" style="23" customWidth="1"/>
    <col min="16" max="16" width="7.25390625" style="23" customWidth="1"/>
    <col min="17" max="17" width="7.50390625" style="23" customWidth="1"/>
    <col min="18" max="21" width="7.25390625" style="23" customWidth="1"/>
    <col min="22" max="22" width="8.125" style="23" customWidth="1"/>
    <col min="23" max="25" width="8.625" style="23" customWidth="1"/>
    <col min="26" max="26" width="9.00390625" style="23" customWidth="1"/>
    <col min="27" max="16384" width="9.00390625" style="23" customWidth="1"/>
  </cols>
  <sheetData>
    <row r="1" spans="1:25" ht="20.25" customHeight="1">
      <c r="A1" s="388" t="s">
        <v>27</v>
      </c>
      <c r="B1" s="388"/>
      <c r="C1" s="388"/>
      <c r="E1" s="914" t="s">
        <v>66</v>
      </c>
      <c r="F1" s="914"/>
      <c r="G1" s="914"/>
      <c r="H1" s="914"/>
      <c r="I1" s="914"/>
      <c r="J1" s="914"/>
      <c r="K1" s="914"/>
      <c r="L1" s="914"/>
      <c r="M1" s="914"/>
      <c r="N1" s="914"/>
      <c r="O1" s="914"/>
      <c r="P1" s="379" t="s">
        <v>434</v>
      </c>
      <c r="Q1" s="379"/>
      <c r="R1" s="379"/>
      <c r="S1" s="379"/>
      <c r="T1" s="379"/>
      <c r="U1" s="379"/>
      <c r="V1" s="379"/>
      <c r="W1" s="379"/>
      <c r="X1" s="379"/>
      <c r="Y1" s="379"/>
    </row>
    <row r="2" spans="1:25" ht="17.25" customHeight="1">
      <c r="A2" s="923" t="s">
        <v>245</v>
      </c>
      <c r="B2" s="923"/>
      <c r="C2" s="923"/>
      <c r="D2" s="923"/>
      <c r="E2" s="915" t="s">
        <v>34</v>
      </c>
      <c r="F2" s="915"/>
      <c r="G2" s="915"/>
      <c r="H2" s="915"/>
      <c r="I2" s="915"/>
      <c r="J2" s="915"/>
      <c r="K2" s="915"/>
      <c r="L2" s="915"/>
      <c r="M2" s="915"/>
      <c r="N2" s="915"/>
      <c r="O2" s="915"/>
      <c r="P2" s="918" t="str">
        <f>'Thong tin'!B4</f>
        <v>Cục Thi hành án dân sự tỉnh Lâm Đồng </v>
      </c>
      <c r="Q2" s="918"/>
      <c r="R2" s="918"/>
      <c r="S2" s="918"/>
      <c r="T2" s="918"/>
      <c r="U2" s="918"/>
      <c r="V2" s="918"/>
      <c r="W2" s="918"/>
      <c r="X2" s="479"/>
      <c r="Y2" s="479"/>
    </row>
    <row r="3" spans="1:25" ht="19.5" customHeight="1">
      <c r="A3" s="923" t="s">
        <v>246</v>
      </c>
      <c r="B3" s="923"/>
      <c r="C3" s="923"/>
      <c r="D3" s="923"/>
      <c r="E3" s="916" t="str">
        <f>'Thong tin'!B3</f>
        <v>07 tháng / năm 2018</v>
      </c>
      <c r="F3" s="916"/>
      <c r="G3" s="916"/>
      <c r="H3" s="916"/>
      <c r="I3" s="916"/>
      <c r="J3" s="916"/>
      <c r="K3" s="916"/>
      <c r="L3" s="916"/>
      <c r="M3" s="916"/>
      <c r="N3" s="916"/>
      <c r="O3" s="916"/>
      <c r="P3" s="379" t="s">
        <v>435</v>
      </c>
      <c r="Q3" s="388"/>
      <c r="R3" s="379"/>
      <c r="S3" s="379"/>
      <c r="T3" s="379"/>
      <c r="U3" s="379"/>
      <c r="V3" s="379"/>
      <c r="W3" s="379"/>
      <c r="X3" s="379"/>
      <c r="Y3" s="379"/>
    </row>
    <row r="4" spans="1:25" ht="14.25" customHeight="1">
      <c r="A4" s="382" t="s">
        <v>124</v>
      </c>
      <c r="B4" s="388"/>
      <c r="C4" s="388"/>
      <c r="D4" s="388"/>
      <c r="E4" s="388"/>
      <c r="F4" s="388"/>
      <c r="G4" s="388"/>
      <c r="H4" s="388"/>
      <c r="I4" s="388"/>
      <c r="J4" s="388"/>
      <c r="K4" s="388"/>
      <c r="L4" s="388"/>
      <c r="M4" s="388"/>
      <c r="N4" s="392"/>
      <c r="O4" s="392"/>
      <c r="P4" s="924" t="s">
        <v>308</v>
      </c>
      <c r="Q4" s="924"/>
      <c r="R4" s="924"/>
      <c r="S4" s="924"/>
      <c r="T4" s="924"/>
      <c r="U4" s="924"/>
      <c r="V4" s="924"/>
      <c r="W4" s="924"/>
      <c r="X4" s="482"/>
      <c r="Y4" s="482"/>
    </row>
    <row r="5" spans="2:25" ht="21.75" customHeight="1" thickBot="1">
      <c r="B5" s="386"/>
      <c r="C5" s="386"/>
      <c r="J5" s="458"/>
      <c r="Q5" s="393" t="s">
        <v>244</v>
      </c>
      <c r="R5" s="394"/>
      <c r="S5" s="394"/>
      <c r="T5" s="394"/>
      <c r="U5" s="394"/>
      <c r="V5" s="394"/>
      <c r="W5" s="394"/>
      <c r="X5" s="394"/>
      <c r="Y5" s="394"/>
    </row>
    <row r="6" spans="1:25" ht="19.5" customHeight="1" thickTop="1">
      <c r="A6" s="904" t="s">
        <v>57</v>
      </c>
      <c r="B6" s="904"/>
      <c r="C6" s="903" t="s">
        <v>125</v>
      </c>
      <c r="D6" s="903"/>
      <c r="E6" s="903"/>
      <c r="F6" s="905" t="s">
        <v>101</v>
      </c>
      <c r="G6" s="905" t="s">
        <v>126</v>
      </c>
      <c r="H6" s="917" t="s">
        <v>102</v>
      </c>
      <c r="I6" s="917"/>
      <c r="J6" s="917"/>
      <c r="K6" s="917"/>
      <c r="L6" s="917"/>
      <c r="M6" s="917"/>
      <c r="N6" s="917"/>
      <c r="O6" s="917"/>
      <c r="P6" s="917"/>
      <c r="Q6" s="917"/>
      <c r="R6" s="903" t="s">
        <v>250</v>
      </c>
      <c r="S6" s="919" t="s">
        <v>568</v>
      </c>
      <c r="T6" s="919" t="s">
        <v>566</v>
      </c>
      <c r="U6" s="919" t="s">
        <v>567</v>
      </c>
      <c r="V6" s="922" t="s">
        <v>564</v>
      </c>
      <c r="W6" s="903" t="s">
        <v>437</v>
      </c>
      <c r="X6" s="903" t="s">
        <v>561</v>
      </c>
      <c r="Y6" s="903" t="s">
        <v>562</v>
      </c>
    </row>
    <row r="7" spans="1:25" s="379" customFormat="1" ht="27" customHeight="1">
      <c r="A7" s="904"/>
      <c r="B7" s="904"/>
      <c r="C7" s="903" t="s">
        <v>42</v>
      </c>
      <c r="D7" s="907" t="s">
        <v>7</v>
      </c>
      <c r="E7" s="907"/>
      <c r="F7" s="905"/>
      <c r="G7" s="905"/>
      <c r="H7" s="905" t="s">
        <v>102</v>
      </c>
      <c r="I7" s="903" t="s">
        <v>103</v>
      </c>
      <c r="J7" s="903"/>
      <c r="K7" s="903"/>
      <c r="L7" s="903"/>
      <c r="M7" s="903"/>
      <c r="N7" s="903"/>
      <c r="O7" s="903"/>
      <c r="P7" s="903"/>
      <c r="Q7" s="905" t="s">
        <v>112</v>
      </c>
      <c r="R7" s="903"/>
      <c r="S7" s="920"/>
      <c r="T7" s="920"/>
      <c r="U7" s="920"/>
      <c r="V7" s="903"/>
      <c r="W7" s="903"/>
      <c r="X7" s="903"/>
      <c r="Y7" s="903"/>
    </row>
    <row r="8" spans="1:25" ht="21.75" customHeight="1">
      <c r="A8" s="904"/>
      <c r="B8" s="904"/>
      <c r="C8" s="903"/>
      <c r="D8" s="907" t="s">
        <v>128</v>
      </c>
      <c r="E8" s="907" t="s">
        <v>129</v>
      </c>
      <c r="F8" s="905"/>
      <c r="G8" s="905"/>
      <c r="H8" s="905"/>
      <c r="I8" s="905" t="s">
        <v>436</v>
      </c>
      <c r="J8" s="907" t="s">
        <v>7</v>
      </c>
      <c r="K8" s="907"/>
      <c r="L8" s="907"/>
      <c r="M8" s="907"/>
      <c r="N8" s="907"/>
      <c r="O8" s="907"/>
      <c r="P8" s="907"/>
      <c r="Q8" s="905"/>
      <c r="R8" s="903"/>
      <c r="S8" s="920"/>
      <c r="T8" s="920"/>
      <c r="U8" s="920"/>
      <c r="V8" s="903"/>
      <c r="W8" s="903"/>
      <c r="X8" s="903"/>
      <c r="Y8" s="903"/>
    </row>
    <row r="9" spans="1:25" ht="79.5" customHeight="1">
      <c r="A9" s="904"/>
      <c r="B9" s="904"/>
      <c r="C9" s="903"/>
      <c r="D9" s="907"/>
      <c r="E9" s="907"/>
      <c r="F9" s="905"/>
      <c r="G9" s="905"/>
      <c r="H9" s="905"/>
      <c r="I9" s="905"/>
      <c r="J9" s="395" t="s">
        <v>130</v>
      </c>
      <c r="K9" s="395" t="s">
        <v>131</v>
      </c>
      <c r="L9" s="396" t="s">
        <v>105</v>
      </c>
      <c r="M9" s="396" t="s">
        <v>132</v>
      </c>
      <c r="N9" s="396" t="s">
        <v>108</v>
      </c>
      <c r="O9" s="396" t="s">
        <v>251</v>
      </c>
      <c r="P9" s="396" t="s">
        <v>111</v>
      </c>
      <c r="Q9" s="905"/>
      <c r="R9" s="903"/>
      <c r="S9" s="921"/>
      <c r="T9" s="921"/>
      <c r="U9" s="921"/>
      <c r="V9" s="903"/>
      <c r="W9" s="903"/>
      <c r="X9" s="903"/>
      <c r="Y9" s="903"/>
    </row>
    <row r="10" spans="1:25" ht="20.25" customHeight="1">
      <c r="A10" s="898" t="s">
        <v>6</v>
      </c>
      <c r="B10" s="899"/>
      <c r="C10" s="397">
        <v>1</v>
      </c>
      <c r="D10" s="397">
        <v>2</v>
      </c>
      <c r="E10" s="397">
        <v>3</v>
      </c>
      <c r="F10" s="397">
        <v>4</v>
      </c>
      <c r="G10" s="397">
        <v>5</v>
      </c>
      <c r="H10" s="397">
        <v>6</v>
      </c>
      <c r="I10" s="397">
        <v>7</v>
      </c>
      <c r="J10" s="397">
        <v>8</v>
      </c>
      <c r="K10" s="397">
        <v>9</v>
      </c>
      <c r="L10" s="397">
        <v>10</v>
      </c>
      <c r="M10" s="397">
        <v>11</v>
      </c>
      <c r="N10" s="397">
        <v>12</v>
      </c>
      <c r="O10" s="397">
        <v>13</v>
      </c>
      <c r="P10" s="397">
        <v>14</v>
      </c>
      <c r="Q10" s="397">
        <v>15</v>
      </c>
      <c r="R10" s="397">
        <v>16</v>
      </c>
      <c r="S10" s="488"/>
      <c r="T10" s="488"/>
      <c r="U10" s="488"/>
      <c r="V10" s="488"/>
      <c r="W10" s="488">
        <v>17</v>
      </c>
      <c r="X10" s="397"/>
      <c r="Y10" s="397"/>
    </row>
    <row r="11" spans="1:26" ht="20.25" customHeight="1">
      <c r="A11" s="901" t="s">
        <v>30</v>
      </c>
      <c r="B11" s="902"/>
      <c r="C11" s="453">
        <f aca="true" t="shared" si="0" ref="C11:K11">C13+C27</f>
        <v>11249</v>
      </c>
      <c r="D11" s="453">
        <f>D13+D27</f>
        <v>5727</v>
      </c>
      <c r="E11" s="453">
        <f>E13+E27</f>
        <v>5522</v>
      </c>
      <c r="F11" s="453">
        <f t="shared" si="0"/>
        <v>61</v>
      </c>
      <c r="G11" s="453">
        <f t="shared" si="0"/>
        <v>0</v>
      </c>
      <c r="H11" s="453">
        <f t="shared" si="0"/>
        <v>11188</v>
      </c>
      <c r="I11" s="453">
        <f t="shared" si="0"/>
        <v>8314</v>
      </c>
      <c r="J11" s="453">
        <f t="shared" si="0"/>
        <v>3852</v>
      </c>
      <c r="K11" s="453">
        <f t="shared" si="0"/>
        <v>168</v>
      </c>
      <c r="L11" s="453">
        <f>I11-J11-K11-M11-N11-O11-P11</f>
        <v>4245</v>
      </c>
      <c r="M11" s="453">
        <f aca="true" t="shared" si="1" ref="M11:R11">M13+M27</f>
        <v>20</v>
      </c>
      <c r="N11" s="453">
        <f t="shared" si="1"/>
        <v>12</v>
      </c>
      <c r="O11" s="453">
        <f t="shared" si="1"/>
        <v>0</v>
      </c>
      <c r="P11" s="453">
        <f t="shared" si="1"/>
        <v>17</v>
      </c>
      <c r="Q11" s="453">
        <f t="shared" si="1"/>
        <v>2874</v>
      </c>
      <c r="R11" s="453">
        <f t="shared" si="1"/>
        <v>7168</v>
      </c>
      <c r="S11" s="494">
        <f>R11-Q11</f>
        <v>4294</v>
      </c>
      <c r="T11" s="494">
        <f>'[18]06'!$T$11</f>
        <v>2874</v>
      </c>
      <c r="U11" s="494">
        <f>S11-T11</f>
        <v>1420</v>
      </c>
      <c r="V11" s="502">
        <f>U11/T11</f>
        <v>0.4940848990953375</v>
      </c>
      <c r="W11" s="477">
        <f>(J11+K11)/I11</f>
        <v>0.48352177050757755</v>
      </c>
      <c r="X11" s="502">
        <f>Y11/'[11]06'!$T$11</f>
        <v>0.5130373502466525</v>
      </c>
      <c r="Y11" s="486">
        <f>Z11-'[11]06'!$T$11</f>
        <v>1456</v>
      </c>
      <c r="Z11" s="453">
        <f>R11-Q11</f>
        <v>4294</v>
      </c>
    </row>
    <row r="12" spans="1:26" ht="20.25" customHeight="1">
      <c r="A12" s="449"/>
      <c r="B12" s="451"/>
      <c r="C12" s="512"/>
      <c r="D12" s="520"/>
      <c r="E12" s="520"/>
      <c r="F12" s="520"/>
      <c r="G12" s="520"/>
      <c r="H12" s="512"/>
      <c r="I12" s="512"/>
      <c r="J12" s="520"/>
      <c r="K12" s="520"/>
      <c r="L12" s="521"/>
      <c r="M12" s="520"/>
      <c r="N12" s="520"/>
      <c r="O12" s="520"/>
      <c r="P12" s="520"/>
      <c r="Q12" s="520"/>
      <c r="R12" s="512"/>
      <c r="S12" s="513"/>
      <c r="T12" s="514"/>
      <c r="U12" s="513"/>
      <c r="V12" s="502"/>
      <c r="W12" s="477"/>
      <c r="X12" s="484"/>
      <c r="Y12" s="484"/>
      <c r="Z12" s="453">
        <f>R12-Q12</f>
        <v>0</v>
      </c>
    </row>
    <row r="13" spans="1:26" ht="20.25" customHeight="1">
      <c r="A13" s="428" t="s">
        <v>0</v>
      </c>
      <c r="B13" s="429" t="s">
        <v>447</v>
      </c>
      <c r="C13" s="512">
        <f>C14+C15+C16+C17+C18+C19+C20+C21+C22+C23+C24+C25+C26</f>
        <v>265</v>
      </c>
      <c r="D13" s="512">
        <f aca="true" t="shared" si="2" ref="D13:Q13">D14+D15+D16+D17+D18+D19+D20+D21+D22+D23+D24+D25+D26</f>
        <v>93</v>
      </c>
      <c r="E13" s="512">
        <f t="shared" si="2"/>
        <v>172</v>
      </c>
      <c r="F13" s="512">
        <f t="shared" si="2"/>
        <v>9</v>
      </c>
      <c r="G13" s="512">
        <f t="shared" si="2"/>
        <v>0</v>
      </c>
      <c r="H13" s="512">
        <f t="shared" si="2"/>
        <v>256</v>
      </c>
      <c r="I13" s="512">
        <f t="shared" si="2"/>
        <v>207</v>
      </c>
      <c r="J13" s="512">
        <f t="shared" si="2"/>
        <v>115</v>
      </c>
      <c r="K13" s="512">
        <f t="shared" si="2"/>
        <v>2</v>
      </c>
      <c r="L13" s="512">
        <f t="shared" si="2"/>
        <v>89</v>
      </c>
      <c r="M13" s="512">
        <f t="shared" si="2"/>
        <v>1</v>
      </c>
      <c r="N13" s="512">
        <f t="shared" si="2"/>
        <v>0</v>
      </c>
      <c r="O13" s="512">
        <f t="shared" si="2"/>
        <v>0</v>
      </c>
      <c r="P13" s="512">
        <f t="shared" si="2"/>
        <v>0</v>
      </c>
      <c r="Q13" s="512">
        <f t="shared" si="2"/>
        <v>49</v>
      </c>
      <c r="R13" s="512">
        <f>H13-J13-K13</f>
        <v>139</v>
      </c>
      <c r="S13" s="513">
        <f>R13-Q13</f>
        <v>90</v>
      </c>
      <c r="T13" s="514">
        <f>'[18]06'!$T$13</f>
        <v>39</v>
      </c>
      <c r="U13" s="513">
        <f aca="true" t="shared" si="3" ref="U13:U73">S13-T13</f>
        <v>51</v>
      </c>
      <c r="V13" s="507">
        <f>U13/T13</f>
        <v>1.3076923076923077</v>
      </c>
      <c r="W13" s="477">
        <f aca="true" t="shared" si="4" ref="W13:W75">(J13+K13)/I13</f>
        <v>0.5652173913043478</v>
      </c>
      <c r="X13" s="505">
        <f>Y13/'[11]06'!$T$13</f>
        <v>1.0930232558139534</v>
      </c>
      <c r="Y13" s="486">
        <f>Z13-'[11]06'!$T$13</f>
        <v>47</v>
      </c>
      <c r="Z13" s="453">
        <f>R13-Q13</f>
        <v>90</v>
      </c>
    </row>
    <row r="14" spans="1:26" ht="20.25" customHeight="1">
      <c r="A14" s="430" t="s">
        <v>43</v>
      </c>
      <c r="B14" s="431" t="s">
        <v>445</v>
      </c>
      <c r="C14" s="462">
        <f aca="true" t="shared" si="5" ref="C14:C94">D14+E14</f>
        <v>26</v>
      </c>
      <c r="D14" s="458"/>
      <c r="E14" s="458">
        <f>'[17]06'!$E$14</f>
        <v>26</v>
      </c>
      <c r="F14" s="458">
        <f>'[17]06'!$F$14</f>
        <v>0</v>
      </c>
      <c r="G14" s="458"/>
      <c r="H14" s="462">
        <f>C14-F14</f>
        <v>26</v>
      </c>
      <c r="I14" s="462">
        <f>H14-Q14</f>
        <v>26</v>
      </c>
      <c r="J14" s="458">
        <f>'[17]06'!$J$14</f>
        <v>14</v>
      </c>
      <c r="K14" s="458">
        <f>'[17]06'!$K$14</f>
        <v>0</v>
      </c>
      <c r="L14" s="478">
        <f>I14-J14-K14-M14-N14-O14-P14</f>
        <v>12</v>
      </c>
      <c r="M14" s="458">
        <f>'[17]06'!$M$14</f>
        <v>0</v>
      </c>
      <c r="N14" s="458">
        <f>'[17]06'!$N$14</f>
        <v>0</v>
      </c>
      <c r="O14" s="458">
        <f>'[17]06'!$O$14</f>
        <v>0</v>
      </c>
      <c r="P14" s="458">
        <f>'[17]06'!$P$14</f>
        <v>0</v>
      </c>
      <c r="Q14" s="459">
        <f>'[17]06'!$Q$14</f>
        <v>0</v>
      </c>
      <c r="R14" s="462">
        <f>H14-J14-K14</f>
        <v>12</v>
      </c>
      <c r="S14" s="513"/>
      <c r="T14" s="509"/>
      <c r="U14" s="513">
        <f t="shared" si="3"/>
        <v>0</v>
      </c>
      <c r="V14" s="507"/>
      <c r="W14" s="477">
        <f t="shared" si="4"/>
        <v>0.5384615384615384</v>
      </c>
      <c r="X14" s="485"/>
      <c r="Y14" s="485"/>
      <c r="Z14" s="453"/>
    </row>
    <row r="15" spans="1:26" ht="20.25" customHeight="1">
      <c r="A15" s="430" t="s">
        <v>44</v>
      </c>
      <c r="B15" s="431" t="s">
        <v>448</v>
      </c>
      <c r="C15" s="462">
        <f t="shared" si="5"/>
        <v>12</v>
      </c>
      <c r="D15" s="458">
        <v>4</v>
      </c>
      <c r="E15" s="458">
        <f>'[17]06'!$E$15</f>
        <v>8</v>
      </c>
      <c r="F15" s="458">
        <f>'[17]06'!$F$15</f>
        <v>1</v>
      </c>
      <c r="G15" s="458"/>
      <c r="H15" s="462">
        <f aca="true" t="shared" si="6" ref="H15:H77">C15-F15</f>
        <v>11</v>
      </c>
      <c r="I15" s="462">
        <f aca="true" t="shared" si="7" ref="I15:I94">H15-Q15</f>
        <v>11</v>
      </c>
      <c r="J15" s="458">
        <f>'[17]06'!$J$15</f>
        <v>9</v>
      </c>
      <c r="K15" s="458">
        <f>'[17]06'!$K$15</f>
        <v>0</v>
      </c>
      <c r="L15" s="478">
        <f aca="true" t="shared" si="8" ref="L15:L23">I15-J15-K15-M15-N15-O15-P15</f>
        <v>2</v>
      </c>
      <c r="M15" s="458">
        <f>'[17]06'!$M$15</f>
        <v>0</v>
      </c>
      <c r="N15" s="458">
        <f>'[17]06'!$N$15</f>
        <v>0</v>
      </c>
      <c r="O15" s="458">
        <f>'[17]06'!$O$15</f>
        <v>0</v>
      </c>
      <c r="P15" s="458">
        <f>'[17]06'!$P$15</f>
        <v>0</v>
      </c>
      <c r="Q15" s="459">
        <f>'[17]06'!$Q$15</f>
        <v>0</v>
      </c>
      <c r="R15" s="462">
        <f aca="true" t="shared" si="9" ref="R15:R94">H15-J15-K15</f>
        <v>2</v>
      </c>
      <c r="S15" s="513"/>
      <c r="T15" s="509"/>
      <c r="U15" s="513">
        <f t="shared" si="3"/>
        <v>0</v>
      </c>
      <c r="V15" s="507"/>
      <c r="W15" s="477">
        <f t="shared" si="4"/>
        <v>0.8181818181818182</v>
      </c>
      <c r="X15" s="485"/>
      <c r="Y15" s="485"/>
      <c r="Z15" s="453"/>
    </row>
    <row r="16" spans="1:26" ht="20.25" customHeight="1">
      <c r="A16" s="430" t="s">
        <v>49</v>
      </c>
      <c r="B16" s="431" t="s">
        <v>449</v>
      </c>
      <c r="C16" s="462">
        <f t="shared" si="5"/>
        <v>8</v>
      </c>
      <c r="D16" s="458">
        <v>3</v>
      </c>
      <c r="E16" s="458">
        <f>'[17]06'!$E$16</f>
        <v>5</v>
      </c>
      <c r="F16" s="458">
        <f>'[17]06'!$F$16</f>
        <v>1</v>
      </c>
      <c r="G16" s="458"/>
      <c r="H16" s="462">
        <f t="shared" si="6"/>
        <v>7</v>
      </c>
      <c r="I16" s="462">
        <f t="shared" si="7"/>
        <v>6</v>
      </c>
      <c r="J16" s="458">
        <f>'[17]06'!$J$16</f>
        <v>6</v>
      </c>
      <c r="K16" s="458">
        <f>'[17]06'!$K$16</f>
        <v>0</v>
      </c>
      <c r="L16" s="478">
        <f t="shared" si="8"/>
        <v>0</v>
      </c>
      <c r="M16" s="458">
        <f>'[17]06'!$M$16</f>
        <v>0</v>
      </c>
      <c r="N16" s="458">
        <f>'[17]06'!$N$16</f>
        <v>0</v>
      </c>
      <c r="O16" s="458">
        <f>'[17]06'!$O$16</f>
        <v>0</v>
      </c>
      <c r="P16" s="458">
        <f>'[17]06'!$P$16</f>
        <v>0</v>
      </c>
      <c r="Q16" s="459">
        <f>'[17]06'!$Q$16</f>
        <v>1</v>
      </c>
      <c r="R16" s="462">
        <f t="shared" si="9"/>
        <v>1</v>
      </c>
      <c r="S16" s="513"/>
      <c r="T16" s="509"/>
      <c r="U16" s="513">
        <f t="shared" si="3"/>
        <v>0</v>
      </c>
      <c r="V16" s="507"/>
      <c r="W16" s="477">
        <f t="shared" si="4"/>
        <v>1</v>
      </c>
      <c r="X16" s="485"/>
      <c r="Y16" s="485"/>
      <c r="Z16" s="453"/>
    </row>
    <row r="17" spans="1:26" ht="20.25" customHeight="1">
      <c r="A17" s="430" t="s">
        <v>58</v>
      </c>
      <c r="B17" s="431" t="s">
        <v>549</v>
      </c>
      <c r="C17" s="462">
        <f t="shared" si="5"/>
        <v>5</v>
      </c>
      <c r="D17" s="458">
        <v>1</v>
      </c>
      <c r="E17" s="458">
        <f>'[17]06'!$E$17</f>
        <v>4</v>
      </c>
      <c r="F17" s="458">
        <f>'[17]06'!$F$17</f>
        <v>0</v>
      </c>
      <c r="G17" s="458"/>
      <c r="H17" s="462">
        <f t="shared" si="6"/>
        <v>5</v>
      </c>
      <c r="I17" s="462">
        <f t="shared" si="7"/>
        <v>5</v>
      </c>
      <c r="J17" s="458">
        <f>'[17]06'!$J$17</f>
        <v>4</v>
      </c>
      <c r="K17" s="458">
        <f>'[17]06'!$K$17</f>
        <v>0</v>
      </c>
      <c r="L17" s="478">
        <f t="shared" si="8"/>
        <v>1</v>
      </c>
      <c r="M17" s="458">
        <f>'[17]06'!$M$17</f>
        <v>0</v>
      </c>
      <c r="N17" s="458">
        <f>'[17]06'!$N$17</f>
        <v>0</v>
      </c>
      <c r="O17" s="458">
        <f>'[17]06'!$O$17</f>
        <v>0</v>
      </c>
      <c r="P17" s="458">
        <f>'[17]06'!$P$17</f>
        <v>0</v>
      </c>
      <c r="Q17" s="459">
        <f>'[17]06'!$Q$17</f>
        <v>0</v>
      </c>
      <c r="R17" s="462">
        <f t="shared" si="9"/>
        <v>1</v>
      </c>
      <c r="S17" s="513"/>
      <c r="T17" s="509"/>
      <c r="U17" s="513">
        <f t="shared" si="3"/>
        <v>0</v>
      </c>
      <c r="V17" s="507"/>
      <c r="W17" s="477">
        <f t="shared" si="4"/>
        <v>0.8</v>
      </c>
      <c r="X17" s="485"/>
      <c r="Y17" s="485"/>
      <c r="Z17" s="453"/>
    </row>
    <row r="18" spans="1:26" ht="20.25" customHeight="1">
      <c r="A18" s="430" t="s">
        <v>59</v>
      </c>
      <c r="B18" s="431" t="s">
        <v>450</v>
      </c>
      <c r="C18" s="462">
        <f t="shared" si="5"/>
        <v>18</v>
      </c>
      <c r="D18" s="458">
        <v>6</v>
      </c>
      <c r="E18" s="458">
        <f>'[17]06'!$E$18</f>
        <v>12</v>
      </c>
      <c r="F18" s="458">
        <f>'[17]06'!$F$18</f>
        <v>0</v>
      </c>
      <c r="G18" s="458"/>
      <c r="H18" s="462">
        <f t="shared" si="6"/>
        <v>18</v>
      </c>
      <c r="I18" s="462">
        <f t="shared" si="7"/>
        <v>15</v>
      </c>
      <c r="J18" s="458">
        <f>'[17]06'!$J$18</f>
        <v>3</v>
      </c>
      <c r="K18" s="458">
        <f>'[17]06'!$K$18</f>
        <v>0</v>
      </c>
      <c r="L18" s="478">
        <f t="shared" si="8"/>
        <v>12</v>
      </c>
      <c r="M18" s="458">
        <f>'[17]06'!$M$18</f>
        <v>0</v>
      </c>
      <c r="N18" s="458">
        <f>'[17]06'!$N$18</f>
        <v>0</v>
      </c>
      <c r="O18" s="458">
        <f>'[17]06'!$O$18</f>
        <v>0</v>
      </c>
      <c r="P18" s="458">
        <f>'[17]06'!$P$18</f>
        <v>0</v>
      </c>
      <c r="Q18" s="459">
        <f>'[17]06'!$Q$18</f>
        <v>3</v>
      </c>
      <c r="R18" s="462">
        <f t="shared" si="9"/>
        <v>15</v>
      </c>
      <c r="S18" s="513"/>
      <c r="T18" s="509"/>
      <c r="U18" s="513">
        <f t="shared" si="3"/>
        <v>0</v>
      </c>
      <c r="V18" s="507"/>
      <c r="W18" s="477">
        <f t="shared" si="4"/>
        <v>0.2</v>
      </c>
      <c r="X18" s="485"/>
      <c r="Y18" s="485"/>
      <c r="Z18" s="453"/>
    </row>
    <row r="19" spans="1:26" ht="20.25" customHeight="1">
      <c r="A19" s="430" t="s">
        <v>60</v>
      </c>
      <c r="B19" s="431" t="s">
        <v>451</v>
      </c>
      <c r="C19" s="462">
        <f t="shared" si="5"/>
        <v>30</v>
      </c>
      <c r="D19" s="458">
        <v>9</v>
      </c>
      <c r="E19" s="458">
        <f>'[17]06'!$E$19</f>
        <v>21</v>
      </c>
      <c r="F19" s="458">
        <f>'[17]06'!$F$19</f>
        <v>0</v>
      </c>
      <c r="G19" s="458"/>
      <c r="H19" s="462">
        <f t="shared" si="6"/>
        <v>30</v>
      </c>
      <c r="I19" s="462">
        <f t="shared" si="7"/>
        <v>28</v>
      </c>
      <c r="J19" s="458">
        <f>'[17]06'!$J$19</f>
        <v>18</v>
      </c>
      <c r="K19" s="458">
        <f>'[17]06'!$K$19</f>
        <v>0</v>
      </c>
      <c r="L19" s="478">
        <f t="shared" si="8"/>
        <v>10</v>
      </c>
      <c r="M19" s="458">
        <f>'[17]06'!$M$19</f>
        <v>0</v>
      </c>
      <c r="N19" s="458">
        <f>'[17]06'!$N$19</f>
        <v>0</v>
      </c>
      <c r="O19" s="458">
        <f>'[17]06'!$O$19</f>
        <v>0</v>
      </c>
      <c r="P19" s="458">
        <f>'[17]06'!$P$19</f>
        <v>0</v>
      </c>
      <c r="Q19" s="459">
        <f>'[17]06'!$Q$19</f>
        <v>2</v>
      </c>
      <c r="R19" s="462">
        <f t="shared" si="9"/>
        <v>12</v>
      </c>
      <c r="S19" s="513"/>
      <c r="T19" s="509"/>
      <c r="U19" s="513">
        <f t="shared" si="3"/>
        <v>0</v>
      </c>
      <c r="V19" s="507"/>
      <c r="W19" s="477">
        <f t="shared" si="4"/>
        <v>0.6428571428571429</v>
      </c>
      <c r="X19" s="485"/>
      <c r="Y19" s="485"/>
      <c r="Z19" s="453"/>
    </row>
    <row r="20" spans="1:26" ht="20.25" customHeight="1">
      <c r="A20" s="430" t="s">
        <v>61</v>
      </c>
      <c r="B20" s="431" t="s">
        <v>452</v>
      </c>
      <c r="C20" s="462">
        <f t="shared" si="5"/>
        <v>38</v>
      </c>
      <c r="D20" s="458">
        <v>19</v>
      </c>
      <c r="E20" s="458">
        <f>'[17]06'!$E$20</f>
        <v>19</v>
      </c>
      <c r="F20" s="458">
        <f>'[17]06'!$F$20</f>
        <v>1</v>
      </c>
      <c r="G20" s="458"/>
      <c r="H20" s="462">
        <f t="shared" si="6"/>
        <v>37</v>
      </c>
      <c r="I20" s="462">
        <f t="shared" si="7"/>
        <v>25</v>
      </c>
      <c r="J20" s="458">
        <f>'[17]06'!$J$20</f>
        <v>10</v>
      </c>
      <c r="K20" s="458">
        <f>'[17]06'!$K$20</f>
        <v>0</v>
      </c>
      <c r="L20" s="478">
        <f t="shared" si="8"/>
        <v>15</v>
      </c>
      <c r="M20" s="458">
        <f>'[17]06'!$M$20</f>
        <v>0</v>
      </c>
      <c r="N20" s="458">
        <f>'[17]06'!$N$20</f>
        <v>0</v>
      </c>
      <c r="O20" s="458">
        <f>'[17]06'!$O$20</f>
        <v>0</v>
      </c>
      <c r="P20" s="458">
        <f>'[17]06'!$P$20</f>
        <v>0</v>
      </c>
      <c r="Q20" s="459">
        <f>'[17]06'!$Q$20</f>
        <v>12</v>
      </c>
      <c r="R20" s="462">
        <f t="shared" si="9"/>
        <v>27</v>
      </c>
      <c r="S20" s="513"/>
      <c r="T20" s="509"/>
      <c r="U20" s="513">
        <f t="shared" si="3"/>
        <v>0</v>
      </c>
      <c r="V20" s="507"/>
      <c r="W20" s="477">
        <f t="shared" si="4"/>
        <v>0.4</v>
      </c>
      <c r="X20" s="485"/>
      <c r="Y20" s="485"/>
      <c r="Z20" s="453"/>
    </row>
    <row r="21" spans="1:26" ht="20.25" customHeight="1">
      <c r="A21" s="430" t="s">
        <v>62</v>
      </c>
      <c r="B21" s="431" t="s">
        <v>444</v>
      </c>
      <c r="C21" s="462">
        <f t="shared" si="5"/>
        <v>18</v>
      </c>
      <c r="D21" s="458">
        <v>3</v>
      </c>
      <c r="E21" s="458">
        <f>'[17]06'!$E$21</f>
        <v>15</v>
      </c>
      <c r="F21" s="458">
        <f>'[17]06'!$F$21</f>
        <v>0</v>
      </c>
      <c r="G21" s="458"/>
      <c r="H21" s="462">
        <f t="shared" si="6"/>
        <v>18</v>
      </c>
      <c r="I21" s="462">
        <f t="shared" si="7"/>
        <v>16</v>
      </c>
      <c r="J21" s="458">
        <f>'[17]06'!$J$21</f>
        <v>7</v>
      </c>
      <c r="K21" s="458">
        <f>'[17]06'!$K$21</f>
        <v>0</v>
      </c>
      <c r="L21" s="478">
        <f t="shared" si="8"/>
        <v>8</v>
      </c>
      <c r="M21" s="458">
        <f>'[17]06'!$M$21</f>
        <v>1</v>
      </c>
      <c r="N21" s="458">
        <f>'[17]06'!$N$21</f>
        <v>0</v>
      </c>
      <c r="O21" s="458">
        <f>'[17]06'!$O$21</f>
        <v>0</v>
      </c>
      <c r="P21" s="458">
        <f>'[17]06'!$P$21</f>
        <v>0</v>
      </c>
      <c r="Q21" s="459">
        <f>'[17]06'!$Q$21</f>
        <v>2</v>
      </c>
      <c r="R21" s="462">
        <f t="shared" si="9"/>
        <v>11</v>
      </c>
      <c r="S21" s="513"/>
      <c r="T21" s="509"/>
      <c r="U21" s="513">
        <f t="shared" si="3"/>
        <v>0</v>
      </c>
      <c r="V21" s="507"/>
      <c r="W21" s="378">
        <f t="shared" si="4"/>
        <v>0.4375</v>
      </c>
      <c r="X21" s="485"/>
      <c r="Y21" s="485"/>
      <c r="Z21" s="453"/>
    </row>
    <row r="22" spans="1:26" ht="20.25" customHeight="1">
      <c r="A22" s="430" t="s">
        <v>63</v>
      </c>
      <c r="B22" s="431" t="s">
        <v>453</v>
      </c>
      <c r="C22" s="462">
        <f t="shared" si="5"/>
        <v>22</v>
      </c>
      <c r="D22" s="458">
        <v>5</v>
      </c>
      <c r="E22" s="458">
        <f>'[17]06'!$E$22</f>
        <v>17</v>
      </c>
      <c r="F22" s="458">
        <f>'[17]06'!$F$22</f>
        <v>5</v>
      </c>
      <c r="G22" s="458"/>
      <c r="H22" s="462">
        <f t="shared" si="6"/>
        <v>17</v>
      </c>
      <c r="I22" s="462">
        <f t="shared" si="7"/>
        <v>12</v>
      </c>
      <c r="J22" s="458">
        <f>'[17]06'!$J$22</f>
        <v>5</v>
      </c>
      <c r="K22" s="458">
        <f>'[17]06'!$K$22</f>
        <v>0</v>
      </c>
      <c r="L22" s="478">
        <f t="shared" si="8"/>
        <v>7</v>
      </c>
      <c r="M22" s="458">
        <f>'[17]06'!$M$22</f>
        <v>0</v>
      </c>
      <c r="N22" s="458">
        <f>'[17]06'!$N$22</f>
        <v>0</v>
      </c>
      <c r="O22" s="458">
        <f>'[17]06'!$O$22</f>
        <v>0</v>
      </c>
      <c r="P22" s="458">
        <f>'[17]06'!$P$22</f>
        <v>0</v>
      </c>
      <c r="Q22" s="459">
        <f>'[17]06'!$Q$22</f>
        <v>5</v>
      </c>
      <c r="R22" s="462">
        <f t="shared" si="9"/>
        <v>12</v>
      </c>
      <c r="S22" s="513"/>
      <c r="T22" s="509"/>
      <c r="U22" s="513">
        <f t="shared" si="3"/>
        <v>0</v>
      </c>
      <c r="V22" s="507"/>
      <c r="W22" s="378">
        <f t="shared" si="4"/>
        <v>0.4166666666666667</v>
      </c>
      <c r="X22" s="485"/>
      <c r="Y22" s="485"/>
      <c r="Z22" s="453"/>
    </row>
    <row r="23" spans="1:26" ht="20.25" customHeight="1">
      <c r="A23" s="430" t="s">
        <v>83</v>
      </c>
      <c r="B23" s="431" t="s">
        <v>552</v>
      </c>
      <c r="C23" s="462">
        <f t="shared" si="5"/>
        <v>10</v>
      </c>
      <c r="D23" s="458">
        <v>8</v>
      </c>
      <c r="E23" s="458">
        <f>'[17]06'!$E$23</f>
        <v>2</v>
      </c>
      <c r="F23" s="458">
        <f>'[17]06'!$F$23</f>
        <v>0</v>
      </c>
      <c r="G23" s="458"/>
      <c r="H23" s="462">
        <f t="shared" si="6"/>
        <v>10</v>
      </c>
      <c r="I23" s="462">
        <f t="shared" si="7"/>
        <v>6</v>
      </c>
      <c r="J23" s="458">
        <f>'[17]06'!$J$23</f>
        <v>2</v>
      </c>
      <c r="K23" s="458">
        <f>'[17]06'!$K$23</f>
        <v>0</v>
      </c>
      <c r="L23" s="478">
        <f t="shared" si="8"/>
        <v>4</v>
      </c>
      <c r="M23" s="458">
        <f>'[17]06'!$M$23</f>
        <v>0</v>
      </c>
      <c r="N23" s="458">
        <f>'[17]06'!$N$23</f>
        <v>0</v>
      </c>
      <c r="O23" s="458">
        <f>'[17]06'!$O$23</f>
        <v>0</v>
      </c>
      <c r="P23" s="458">
        <f>'[17]06'!$P$23</f>
        <v>0</v>
      </c>
      <c r="Q23" s="459">
        <f>'[17]06'!$Q$23</f>
        <v>4</v>
      </c>
      <c r="R23" s="462">
        <f t="shared" si="9"/>
        <v>8</v>
      </c>
      <c r="S23" s="513"/>
      <c r="T23" s="509"/>
      <c r="U23" s="513">
        <f t="shared" si="3"/>
        <v>0</v>
      </c>
      <c r="V23" s="507"/>
      <c r="W23" s="378">
        <f t="shared" si="4"/>
        <v>0.3333333333333333</v>
      </c>
      <c r="X23" s="485"/>
      <c r="Y23" s="485"/>
      <c r="Z23" s="453"/>
    </row>
    <row r="24" spans="1:26" ht="20.25" customHeight="1">
      <c r="A24" s="430" t="s">
        <v>84</v>
      </c>
      <c r="B24" s="431" t="s">
        <v>454</v>
      </c>
      <c r="C24" s="462">
        <f t="shared" si="5"/>
        <v>40</v>
      </c>
      <c r="D24" s="458">
        <v>16</v>
      </c>
      <c r="E24" s="458">
        <f>'[17]06'!$E$24</f>
        <v>24</v>
      </c>
      <c r="F24" s="458">
        <f>'[17]06'!$F$24</f>
        <v>0</v>
      </c>
      <c r="G24" s="458"/>
      <c r="H24" s="462">
        <f t="shared" si="6"/>
        <v>40</v>
      </c>
      <c r="I24" s="462">
        <f t="shared" si="7"/>
        <v>33</v>
      </c>
      <c r="J24" s="458">
        <f>'[17]06'!$J$24</f>
        <v>20</v>
      </c>
      <c r="K24" s="458">
        <f>'[17]06'!$K$24</f>
        <v>0</v>
      </c>
      <c r="L24" s="478">
        <f aca="true" t="shared" si="10" ref="L24:L77">I24-J24-K24-M24-N24-O24-P24</f>
        <v>13</v>
      </c>
      <c r="M24" s="458">
        <f>'[17]06'!$M$24</f>
        <v>0</v>
      </c>
      <c r="N24" s="458">
        <f>'[17]06'!$N$24</f>
        <v>0</v>
      </c>
      <c r="O24" s="458">
        <f>'[17]06'!$O$24</f>
        <v>0</v>
      </c>
      <c r="P24" s="458">
        <f>'[17]06'!$P$24</f>
        <v>0</v>
      </c>
      <c r="Q24" s="459">
        <f>'[17]06'!$Q$24</f>
        <v>7</v>
      </c>
      <c r="R24" s="462">
        <f t="shared" si="9"/>
        <v>20</v>
      </c>
      <c r="S24" s="513"/>
      <c r="T24" s="509"/>
      <c r="U24" s="513">
        <f t="shared" si="3"/>
        <v>0</v>
      </c>
      <c r="V24" s="507"/>
      <c r="W24" s="378">
        <f t="shared" si="4"/>
        <v>0.6060606060606061</v>
      </c>
      <c r="X24" s="485"/>
      <c r="Y24" s="485"/>
      <c r="Z24" s="453"/>
    </row>
    <row r="25" spans="1:26" ht="20.25" customHeight="1">
      <c r="A25" s="430" t="s">
        <v>85</v>
      </c>
      <c r="B25" s="431" t="s">
        <v>455</v>
      </c>
      <c r="C25" s="462">
        <f t="shared" si="5"/>
        <v>16</v>
      </c>
      <c r="D25" s="458">
        <v>7</v>
      </c>
      <c r="E25" s="458">
        <f>'[17]06'!$E$25</f>
        <v>9</v>
      </c>
      <c r="F25" s="458">
        <f>'[17]06'!$F$25</f>
        <v>0</v>
      </c>
      <c r="G25" s="458"/>
      <c r="H25" s="462">
        <f t="shared" si="6"/>
        <v>16</v>
      </c>
      <c r="I25" s="462">
        <f t="shared" si="7"/>
        <v>10</v>
      </c>
      <c r="J25" s="458">
        <f>'[17]06'!$J$25</f>
        <v>8</v>
      </c>
      <c r="K25" s="458">
        <f>'[17]06'!$K$25</f>
        <v>0</v>
      </c>
      <c r="L25" s="478">
        <f t="shared" si="10"/>
        <v>2</v>
      </c>
      <c r="M25" s="458">
        <f>'[17]06'!$M$25</f>
        <v>0</v>
      </c>
      <c r="N25" s="458">
        <f>'[17]06'!$N$25</f>
        <v>0</v>
      </c>
      <c r="O25" s="508">
        <f>'[17]06'!$O$25</f>
        <v>0</v>
      </c>
      <c r="P25" s="458">
        <f>'[17]06'!$P$25</f>
        <v>0</v>
      </c>
      <c r="Q25" s="459">
        <f>'[17]06'!$Q$25</f>
        <v>6</v>
      </c>
      <c r="R25" s="462">
        <f t="shared" si="9"/>
        <v>8</v>
      </c>
      <c r="S25" s="513"/>
      <c r="T25" s="509"/>
      <c r="U25" s="513">
        <f t="shared" si="3"/>
        <v>0</v>
      </c>
      <c r="V25" s="507"/>
      <c r="W25" s="378">
        <f t="shared" si="4"/>
        <v>0.8</v>
      </c>
      <c r="X25" s="485"/>
      <c r="Y25" s="485"/>
      <c r="Z25" s="453"/>
    </row>
    <row r="26" spans="1:26" ht="20.25" customHeight="1">
      <c r="A26" s="430" t="s">
        <v>86</v>
      </c>
      <c r="B26" s="431" t="s">
        <v>456</v>
      </c>
      <c r="C26" s="462">
        <f t="shared" si="5"/>
        <v>22</v>
      </c>
      <c r="D26" s="458">
        <v>12</v>
      </c>
      <c r="E26" s="458">
        <f>'[17]06'!$E$26</f>
        <v>10</v>
      </c>
      <c r="F26" s="458">
        <f>'[17]06'!$F$26</f>
        <v>1</v>
      </c>
      <c r="G26" s="458"/>
      <c r="H26" s="462">
        <f t="shared" si="6"/>
        <v>21</v>
      </c>
      <c r="I26" s="462">
        <f t="shared" si="7"/>
        <v>14</v>
      </c>
      <c r="J26" s="458">
        <f>'[17]06'!$J$26</f>
        <v>9</v>
      </c>
      <c r="K26" s="458">
        <f>'[17]06'!$K$26</f>
        <v>2</v>
      </c>
      <c r="L26" s="478">
        <f t="shared" si="10"/>
        <v>3</v>
      </c>
      <c r="M26" s="458">
        <f>'[17]06'!$M$26</f>
        <v>0</v>
      </c>
      <c r="N26" s="458">
        <f>'[17]06'!$N$26</f>
        <v>0</v>
      </c>
      <c r="O26" s="458">
        <f>'[17]06'!$O$26</f>
        <v>0</v>
      </c>
      <c r="P26" s="458">
        <f>'[17]06'!$P$26</f>
        <v>0</v>
      </c>
      <c r="Q26" s="459">
        <f>'[17]06'!$Q$26</f>
        <v>7</v>
      </c>
      <c r="R26" s="462">
        <f t="shared" si="9"/>
        <v>10</v>
      </c>
      <c r="S26" s="513"/>
      <c r="T26" s="509"/>
      <c r="U26" s="513">
        <f t="shared" si="3"/>
        <v>0</v>
      </c>
      <c r="V26" s="507"/>
      <c r="W26" s="378">
        <f t="shared" si="4"/>
        <v>0.7857142857142857</v>
      </c>
      <c r="X26" s="485"/>
      <c r="Y26" s="485"/>
      <c r="Z26" s="453"/>
    </row>
    <row r="27" spans="1:26" ht="20.25" customHeight="1">
      <c r="A27" s="432" t="s">
        <v>1</v>
      </c>
      <c r="B27" s="433" t="s">
        <v>17</v>
      </c>
      <c r="C27" s="462">
        <f t="shared" si="5"/>
        <v>10984</v>
      </c>
      <c r="D27" s="462">
        <f aca="true" t="shared" si="11" ref="D27:R27">D28+D39+D49+D52+D57+D65+D69+D73+D79+D84+D88+D92</f>
        <v>5634</v>
      </c>
      <c r="E27" s="462">
        <f t="shared" si="11"/>
        <v>5350</v>
      </c>
      <c r="F27" s="462">
        <f t="shared" si="11"/>
        <v>52</v>
      </c>
      <c r="G27" s="462">
        <f t="shared" si="11"/>
        <v>0</v>
      </c>
      <c r="H27" s="462">
        <f t="shared" si="11"/>
        <v>10932</v>
      </c>
      <c r="I27" s="462">
        <f t="shared" si="11"/>
        <v>8107</v>
      </c>
      <c r="J27" s="462">
        <f t="shared" si="11"/>
        <v>3737</v>
      </c>
      <c r="K27" s="462">
        <f t="shared" si="11"/>
        <v>166</v>
      </c>
      <c r="L27" s="462">
        <f t="shared" si="11"/>
        <v>4156</v>
      </c>
      <c r="M27" s="462">
        <f t="shared" si="11"/>
        <v>19</v>
      </c>
      <c r="N27" s="462">
        <f t="shared" si="11"/>
        <v>12</v>
      </c>
      <c r="O27" s="462">
        <f t="shared" si="11"/>
        <v>0</v>
      </c>
      <c r="P27" s="462">
        <f t="shared" si="11"/>
        <v>17</v>
      </c>
      <c r="Q27" s="462">
        <f t="shared" si="11"/>
        <v>2825</v>
      </c>
      <c r="R27" s="462">
        <f t="shared" si="11"/>
        <v>7029</v>
      </c>
      <c r="S27" s="513">
        <f>R27-Q27</f>
        <v>4204</v>
      </c>
      <c r="T27" s="509">
        <f>'[18]06'!$T$27</f>
        <v>2835</v>
      </c>
      <c r="U27" s="513">
        <f t="shared" si="3"/>
        <v>1369</v>
      </c>
      <c r="V27" s="507">
        <f>U27/T27</f>
        <v>0.4828924162257496</v>
      </c>
      <c r="W27" s="378">
        <f t="shared" si="4"/>
        <v>0.48143579622548416</v>
      </c>
      <c r="X27" s="506">
        <f>Y27/'[11]06'!$T$28</f>
        <v>0.5041144901610017</v>
      </c>
      <c r="Y27" s="487">
        <f>Z27-'[11]06'!$T$28</f>
        <v>1409</v>
      </c>
      <c r="Z27" s="453">
        <f>R27-Q27</f>
        <v>4204</v>
      </c>
    </row>
    <row r="28" spans="1:26" ht="20.25" customHeight="1">
      <c r="A28" s="432" t="s">
        <v>43</v>
      </c>
      <c r="B28" s="433" t="s">
        <v>457</v>
      </c>
      <c r="C28" s="462">
        <f t="shared" si="5"/>
        <v>2172</v>
      </c>
      <c r="D28" s="462">
        <f>D29+D30+D31+D32+D33+D34+D35+D36+D37+D38</f>
        <v>1219</v>
      </c>
      <c r="E28" s="462">
        <f aca="true" t="shared" si="12" ref="E28:Q28">E29+E30+E31+E32+E33+E34+E35+E36+E37+E38</f>
        <v>953</v>
      </c>
      <c r="F28" s="462">
        <f t="shared" si="12"/>
        <v>12</v>
      </c>
      <c r="G28" s="462">
        <f t="shared" si="12"/>
        <v>0</v>
      </c>
      <c r="H28" s="462">
        <f t="shared" si="6"/>
        <v>2160</v>
      </c>
      <c r="I28" s="462">
        <f t="shared" si="7"/>
        <v>1589</v>
      </c>
      <c r="J28" s="462">
        <f t="shared" si="12"/>
        <v>629</v>
      </c>
      <c r="K28" s="462">
        <f t="shared" si="12"/>
        <v>37</v>
      </c>
      <c r="L28" s="462">
        <f t="shared" si="12"/>
        <v>888</v>
      </c>
      <c r="M28" s="462">
        <f t="shared" si="12"/>
        <v>11</v>
      </c>
      <c r="N28" s="462">
        <f t="shared" si="12"/>
        <v>7</v>
      </c>
      <c r="O28" s="462">
        <f t="shared" si="12"/>
        <v>0</v>
      </c>
      <c r="P28" s="462">
        <f t="shared" si="12"/>
        <v>17</v>
      </c>
      <c r="Q28" s="462">
        <f t="shared" si="12"/>
        <v>571</v>
      </c>
      <c r="R28" s="462">
        <f t="shared" si="9"/>
        <v>1494</v>
      </c>
      <c r="S28" s="513">
        <f>R28-Q28</f>
        <v>923</v>
      </c>
      <c r="T28" s="509">
        <f>'[18]06'!$T$28</f>
        <v>592</v>
      </c>
      <c r="U28" s="513">
        <f t="shared" si="3"/>
        <v>331</v>
      </c>
      <c r="V28" s="507">
        <f>U28/T28</f>
        <v>0.5591216216216216</v>
      </c>
      <c r="W28" s="378">
        <f t="shared" si="4"/>
        <v>0.41913152926368785</v>
      </c>
      <c r="X28" s="506">
        <f>Y28/'[11]06'!$T$29</f>
        <v>0.8241106719367589</v>
      </c>
      <c r="Y28" s="487">
        <f>Z28-'[11]06'!$T$29</f>
        <v>417</v>
      </c>
      <c r="Z28" s="453">
        <f>R28-Q28</f>
        <v>923</v>
      </c>
    </row>
    <row r="29" spans="1:26" ht="20.25" customHeight="1">
      <c r="A29" s="430" t="s">
        <v>45</v>
      </c>
      <c r="B29" s="434" t="s">
        <v>570</v>
      </c>
      <c r="C29" s="462">
        <f t="shared" si="5"/>
        <v>52</v>
      </c>
      <c r="D29" s="524">
        <v>21</v>
      </c>
      <c r="E29" s="589">
        <v>31</v>
      </c>
      <c r="F29" s="590">
        <v>0</v>
      </c>
      <c r="G29" s="463"/>
      <c r="H29" s="462">
        <f t="shared" si="6"/>
        <v>52</v>
      </c>
      <c r="I29" s="462">
        <f t="shared" si="7"/>
        <v>43</v>
      </c>
      <c r="J29" s="590">
        <v>13</v>
      </c>
      <c r="K29" s="590">
        <v>1</v>
      </c>
      <c r="L29" s="478">
        <f t="shared" si="10"/>
        <v>28</v>
      </c>
      <c r="M29" s="590">
        <v>1</v>
      </c>
      <c r="N29" s="590" t="s">
        <v>446</v>
      </c>
      <c r="O29" s="590" t="s">
        <v>446</v>
      </c>
      <c r="P29" s="590" t="s">
        <v>446</v>
      </c>
      <c r="Q29" s="591">
        <v>9</v>
      </c>
      <c r="R29" s="462">
        <f t="shared" si="9"/>
        <v>38</v>
      </c>
      <c r="S29" s="513"/>
      <c r="T29" s="509"/>
      <c r="U29" s="513">
        <f t="shared" si="3"/>
        <v>0</v>
      </c>
      <c r="V29" s="507"/>
      <c r="W29" s="378">
        <f t="shared" si="4"/>
        <v>0.32558139534883723</v>
      </c>
      <c r="X29" s="485"/>
      <c r="Y29" s="485"/>
      <c r="Z29" s="453"/>
    </row>
    <row r="30" spans="1:26" ht="20.25" customHeight="1">
      <c r="A30" s="430" t="s">
        <v>46</v>
      </c>
      <c r="B30" s="434" t="s">
        <v>459</v>
      </c>
      <c r="C30" s="462">
        <f t="shared" si="5"/>
        <v>265</v>
      </c>
      <c r="D30" s="524">
        <v>148</v>
      </c>
      <c r="E30" s="589">
        <v>117</v>
      </c>
      <c r="F30" s="590">
        <v>1</v>
      </c>
      <c r="G30" s="463">
        <v>0</v>
      </c>
      <c r="H30" s="462">
        <f t="shared" si="6"/>
        <v>264</v>
      </c>
      <c r="I30" s="462">
        <f t="shared" si="7"/>
        <v>175</v>
      </c>
      <c r="J30" s="590">
        <v>67</v>
      </c>
      <c r="K30" s="590">
        <v>6</v>
      </c>
      <c r="L30" s="478">
        <f t="shared" si="10"/>
        <v>101</v>
      </c>
      <c r="M30" s="590">
        <v>1</v>
      </c>
      <c r="N30" s="590">
        <v>0</v>
      </c>
      <c r="O30" s="590">
        <v>0</v>
      </c>
      <c r="P30" s="590">
        <v>0</v>
      </c>
      <c r="Q30" s="591">
        <v>89</v>
      </c>
      <c r="R30" s="462">
        <f t="shared" si="9"/>
        <v>191</v>
      </c>
      <c r="S30" s="513"/>
      <c r="T30" s="509"/>
      <c r="U30" s="513">
        <f t="shared" si="3"/>
        <v>0</v>
      </c>
      <c r="V30" s="507"/>
      <c r="W30" s="378">
        <f t="shared" si="4"/>
        <v>0.41714285714285715</v>
      </c>
      <c r="X30" s="485"/>
      <c r="Y30" s="485"/>
      <c r="Z30" s="453"/>
    </row>
    <row r="31" spans="1:26" ht="20.25" customHeight="1">
      <c r="A31" s="430" t="s">
        <v>104</v>
      </c>
      <c r="B31" s="434" t="s">
        <v>460</v>
      </c>
      <c r="C31" s="462">
        <f t="shared" si="5"/>
        <v>239</v>
      </c>
      <c r="D31" s="524">
        <v>158</v>
      </c>
      <c r="E31" s="589">
        <v>81</v>
      </c>
      <c r="F31" s="590">
        <v>1</v>
      </c>
      <c r="G31" s="463"/>
      <c r="H31" s="462">
        <f t="shared" si="6"/>
        <v>238</v>
      </c>
      <c r="I31" s="462">
        <f t="shared" si="7"/>
        <v>140</v>
      </c>
      <c r="J31" s="590">
        <v>71</v>
      </c>
      <c r="K31" s="590">
        <v>0</v>
      </c>
      <c r="L31" s="478">
        <f t="shared" si="10"/>
        <v>63</v>
      </c>
      <c r="M31" s="590">
        <v>0</v>
      </c>
      <c r="N31" s="590"/>
      <c r="O31" s="590"/>
      <c r="P31" s="590">
        <v>6</v>
      </c>
      <c r="Q31" s="591">
        <v>98</v>
      </c>
      <c r="R31" s="462">
        <f t="shared" si="9"/>
        <v>167</v>
      </c>
      <c r="S31" s="513"/>
      <c r="T31" s="509"/>
      <c r="U31" s="513">
        <f t="shared" si="3"/>
        <v>0</v>
      </c>
      <c r="V31" s="507"/>
      <c r="W31" s="378">
        <f t="shared" si="4"/>
        <v>0.5071428571428571</v>
      </c>
      <c r="X31" s="485"/>
      <c r="Y31" s="485"/>
      <c r="Z31" s="453"/>
    </row>
    <row r="32" spans="1:26" ht="20.25" customHeight="1">
      <c r="A32" s="430" t="s">
        <v>106</v>
      </c>
      <c r="B32" s="434" t="s">
        <v>461</v>
      </c>
      <c r="C32" s="462">
        <f t="shared" si="5"/>
        <v>285</v>
      </c>
      <c r="D32" s="524">
        <v>167</v>
      </c>
      <c r="E32" s="589">
        <v>118</v>
      </c>
      <c r="F32" s="590">
        <v>2</v>
      </c>
      <c r="G32" s="463">
        <v>0</v>
      </c>
      <c r="H32" s="462">
        <f t="shared" si="6"/>
        <v>283</v>
      </c>
      <c r="I32" s="462">
        <f t="shared" si="7"/>
        <v>225</v>
      </c>
      <c r="J32" s="590">
        <v>83</v>
      </c>
      <c r="K32" s="590">
        <v>7</v>
      </c>
      <c r="L32" s="478">
        <f t="shared" si="10"/>
        <v>135</v>
      </c>
      <c r="M32" s="590">
        <v>0</v>
      </c>
      <c r="N32" s="590">
        <v>0</v>
      </c>
      <c r="O32" s="590">
        <v>0</v>
      </c>
      <c r="P32" s="590">
        <v>0</v>
      </c>
      <c r="Q32" s="591">
        <v>58</v>
      </c>
      <c r="R32" s="462">
        <f t="shared" si="9"/>
        <v>193</v>
      </c>
      <c r="S32" s="513"/>
      <c r="T32" s="509"/>
      <c r="U32" s="513">
        <f t="shared" si="3"/>
        <v>0</v>
      </c>
      <c r="V32" s="507"/>
      <c r="W32" s="378">
        <f t="shared" si="4"/>
        <v>0.4</v>
      </c>
      <c r="X32" s="485"/>
      <c r="Y32" s="485"/>
      <c r="Z32" s="453"/>
    </row>
    <row r="33" spans="1:26" ht="20.25" customHeight="1">
      <c r="A33" s="430" t="s">
        <v>107</v>
      </c>
      <c r="B33" s="443" t="s">
        <v>571</v>
      </c>
      <c r="C33" s="462">
        <f t="shared" si="5"/>
        <v>214</v>
      </c>
      <c r="D33" s="524">
        <v>103</v>
      </c>
      <c r="E33" s="589">
        <v>111</v>
      </c>
      <c r="F33" s="590">
        <v>3</v>
      </c>
      <c r="G33" s="463"/>
      <c r="H33" s="462">
        <f t="shared" si="6"/>
        <v>211</v>
      </c>
      <c r="I33" s="462">
        <f t="shared" si="7"/>
        <v>169</v>
      </c>
      <c r="J33" s="590">
        <v>95</v>
      </c>
      <c r="K33" s="590">
        <v>7</v>
      </c>
      <c r="L33" s="478">
        <f t="shared" si="10"/>
        <v>67</v>
      </c>
      <c r="M33" s="590">
        <v>0</v>
      </c>
      <c r="N33" s="590">
        <v>0</v>
      </c>
      <c r="O33" s="590">
        <v>0</v>
      </c>
      <c r="P33" s="590">
        <v>0</v>
      </c>
      <c r="Q33" s="591">
        <v>42</v>
      </c>
      <c r="R33" s="462">
        <f t="shared" si="9"/>
        <v>109</v>
      </c>
      <c r="S33" s="513"/>
      <c r="T33" s="509"/>
      <c r="U33" s="513">
        <f t="shared" si="3"/>
        <v>0</v>
      </c>
      <c r="V33" s="507"/>
      <c r="W33" s="378">
        <f t="shared" si="4"/>
        <v>0.6035502958579881</v>
      </c>
      <c r="X33" s="485"/>
      <c r="Y33" s="485"/>
      <c r="Z33" s="453"/>
    </row>
    <row r="34" spans="1:26" ht="20.25" customHeight="1">
      <c r="A34" s="430" t="s">
        <v>109</v>
      </c>
      <c r="B34" s="434" t="s">
        <v>462</v>
      </c>
      <c r="C34" s="462">
        <f t="shared" si="5"/>
        <v>225</v>
      </c>
      <c r="D34" s="524">
        <v>147</v>
      </c>
      <c r="E34" s="589">
        <v>78</v>
      </c>
      <c r="F34" s="590">
        <v>0</v>
      </c>
      <c r="G34" s="463">
        <v>0</v>
      </c>
      <c r="H34" s="462">
        <f t="shared" si="6"/>
        <v>225</v>
      </c>
      <c r="I34" s="462">
        <f t="shared" si="7"/>
        <v>162</v>
      </c>
      <c r="J34" s="590">
        <v>49</v>
      </c>
      <c r="K34" s="590">
        <v>6</v>
      </c>
      <c r="L34" s="478">
        <f t="shared" si="10"/>
        <v>90</v>
      </c>
      <c r="M34" s="590">
        <v>4</v>
      </c>
      <c r="N34" s="590">
        <v>2</v>
      </c>
      <c r="O34" s="590"/>
      <c r="P34" s="590">
        <v>11</v>
      </c>
      <c r="Q34" s="591">
        <v>63</v>
      </c>
      <c r="R34" s="462">
        <f t="shared" si="9"/>
        <v>170</v>
      </c>
      <c r="S34" s="513"/>
      <c r="T34" s="509"/>
      <c r="U34" s="513">
        <f t="shared" si="3"/>
        <v>0</v>
      </c>
      <c r="V34" s="507"/>
      <c r="W34" s="378">
        <f t="shared" si="4"/>
        <v>0.3395061728395062</v>
      </c>
      <c r="X34" s="485"/>
      <c r="Y34" s="485"/>
      <c r="Z34" s="453"/>
    </row>
    <row r="35" spans="1:26" ht="20.25" customHeight="1">
      <c r="A35" s="430" t="s">
        <v>110</v>
      </c>
      <c r="B35" s="434" t="s">
        <v>463</v>
      </c>
      <c r="C35" s="462">
        <f t="shared" si="5"/>
        <v>300</v>
      </c>
      <c r="D35" s="524">
        <v>154</v>
      </c>
      <c r="E35" s="589">
        <v>146</v>
      </c>
      <c r="F35" s="590">
        <v>2</v>
      </c>
      <c r="G35" s="463"/>
      <c r="H35" s="462">
        <f t="shared" si="6"/>
        <v>298</v>
      </c>
      <c r="I35" s="462">
        <f t="shared" si="7"/>
        <v>221</v>
      </c>
      <c r="J35" s="590">
        <v>85</v>
      </c>
      <c r="K35" s="590">
        <v>2</v>
      </c>
      <c r="L35" s="478">
        <f t="shared" si="10"/>
        <v>129</v>
      </c>
      <c r="M35" s="590">
        <v>5</v>
      </c>
      <c r="N35" s="590">
        <v>0</v>
      </c>
      <c r="O35" s="590"/>
      <c r="P35" s="590">
        <v>0</v>
      </c>
      <c r="Q35" s="591">
        <v>77</v>
      </c>
      <c r="R35" s="462">
        <f t="shared" si="9"/>
        <v>211</v>
      </c>
      <c r="S35" s="513"/>
      <c r="T35" s="509"/>
      <c r="U35" s="513">
        <f t="shared" si="3"/>
        <v>0</v>
      </c>
      <c r="V35" s="507"/>
      <c r="W35" s="378">
        <f t="shared" si="4"/>
        <v>0.3936651583710407</v>
      </c>
      <c r="X35" s="485"/>
      <c r="Y35" s="485"/>
      <c r="Z35" s="453"/>
    </row>
    <row r="36" spans="1:26" ht="20.25" customHeight="1">
      <c r="A36" s="430" t="s">
        <v>122</v>
      </c>
      <c r="B36" s="434" t="s">
        <v>464</v>
      </c>
      <c r="C36" s="462">
        <f t="shared" si="5"/>
        <v>267</v>
      </c>
      <c r="D36" s="524">
        <v>143</v>
      </c>
      <c r="E36" s="589">
        <v>124</v>
      </c>
      <c r="F36" s="590">
        <v>0</v>
      </c>
      <c r="G36" s="463">
        <v>0</v>
      </c>
      <c r="H36" s="462">
        <f t="shared" si="6"/>
        <v>267</v>
      </c>
      <c r="I36" s="462">
        <f t="shared" si="7"/>
        <v>203</v>
      </c>
      <c r="J36" s="590">
        <v>62</v>
      </c>
      <c r="K36" s="590">
        <v>4</v>
      </c>
      <c r="L36" s="478">
        <f t="shared" si="10"/>
        <v>132</v>
      </c>
      <c r="M36" s="590">
        <v>0</v>
      </c>
      <c r="N36" s="590">
        <v>5</v>
      </c>
      <c r="O36" s="590"/>
      <c r="P36" s="590">
        <v>0</v>
      </c>
      <c r="Q36" s="591">
        <v>64</v>
      </c>
      <c r="R36" s="462">
        <f t="shared" si="9"/>
        <v>201</v>
      </c>
      <c r="S36" s="513"/>
      <c r="T36" s="509"/>
      <c r="U36" s="513">
        <f t="shared" si="3"/>
        <v>0</v>
      </c>
      <c r="V36" s="507"/>
      <c r="W36" s="378">
        <f t="shared" si="4"/>
        <v>0.3251231527093596</v>
      </c>
      <c r="X36" s="485"/>
      <c r="Y36" s="485"/>
      <c r="Z36" s="453"/>
    </row>
    <row r="37" spans="1:26" ht="20.25" customHeight="1">
      <c r="A37" s="430" t="s">
        <v>433</v>
      </c>
      <c r="B37" s="434" t="s">
        <v>465</v>
      </c>
      <c r="C37" s="462">
        <f t="shared" si="5"/>
        <v>248</v>
      </c>
      <c r="D37" s="524">
        <v>142</v>
      </c>
      <c r="E37" s="589">
        <v>106</v>
      </c>
      <c r="F37" s="590">
        <v>3</v>
      </c>
      <c r="G37" s="463"/>
      <c r="H37" s="462">
        <f t="shared" si="6"/>
        <v>245</v>
      </c>
      <c r="I37" s="462">
        <f t="shared" si="7"/>
        <v>199</v>
      </c>
      <c r="J37" s="590">
        <v>89</v>
      </c>
      <c r="K37" s="590">
        <v>4</v>
      </c>
      <c r="L37" s="478">
        <f t="shared" si="10"/>
        <v>106</v>
      </c>
      <c r="M37" s="590">
        <v>0</v>
      </c>
      <c r="N37" s="590">
        <v>0</v>
      </c>
      <c r="O37" s="590">
        <v>0</v>
      </c>
      <c r="P37" s="590">
        <v>0</v>
      </c>
      <c r="Q37" s="591">
        <v>46</v>
      </c>
      <c r="R37" s="462">
        <f t="shared" si="9"/>
        <v>152</v>
      </c>
      <c r="S37" s="513"/>
      <c r="T37" s="509"/>
      <c r="U37" s="513">
        <f t="shared" si="3"/>
        <v>0</v>
      </c>
      <c r="V37" s="507"/>
      <c r="W37" s="378">
        <f t="shared" si="4"/>
        <v>0.46733668341708545</v>
      </c>
      <c r="X37" s="485"/>
      <c r="Y37" s="485"/>
      <c r="Z37" s="453"/>
    </row>
    <row r="38" spans="1:26" ht="20.25" customHeight="1">
      <c r="A38" s="430" t="s">
        <v>575</v>
      </c>
      <c r="B38" s="434" t="s">
        <v>576</v>
      </c>
      <c r="C38" s="462">
        <f t="shared" si="5"/>
        <v>77</v>
      </c>
      <c r="D38" s="524">
        <v>36</v>
      </c>
      <c r="E38" s="589">
        <v>41</v>
      </c>
      <c r="F38" s="590">
        <v>0</v>
      </c>
      <c r="G38" s="463"/>
      <c r="H38" s="462">
        <f t="shared" si="6"/>
        <v>77</v>
      </c>
      <c r="I38" s="462">
        <f t="shared" si="7"/>
        <v>52</v>
      </c>
      <c r="J38" s="590">
        <v>15</v>
      </c>
      <c r="K38" s="590">
        <v>0</v>
      </c>
      <c r="L38" s="478">
        <f t="shared" si="10"/>
        <v>37</v>
      </c>
      <c r="M38" s="590">
        <v>0</v>
      </c>
      <c r="N38" s="590">
        <v>0</v>
      </c>
      <c r="O38" s="590"/>
      <c r="P38" s="590">
        <v>0</v>
      </c>
      <c r="Q38" s="591">
        <v>25</v>
      </c>
      <c r="R38" s="462">
        <f t="shared" si="9"/>
        <v>62</v>
      </c>
      <c r="S38" s="513"/>
      <c r="T38" s="509"/>
      <c r="U38" s="513"/>
      <c r="V38" s="507"/>
      <c r="W38" s="378">
        <f t="shared" si="4"/>
        <v>0.28846153846153844</v>
      </c>
      <c r="X38" s="485"/>
      <c r="Y38" s="485"/>
      <c r="Z38" s="453"/>
    </row>
    <row r="39" spans="1:26" ht="20.25" customHeight="1">
      <c r="A39" s="432" t="s">
        <v>44</v>
      </c>
      <c r="B39" s="433" t="s">
        <v>466</v>
      </c>
      <c r="C39" s="462">
        <f t="shared" si="5"/>
        <v>1601</v>
      </c>
      <c r="D39" s="462">
        <f>D40+D41+D42+D43+D44+D45+D46++D47+D48</f>
        <v>1029</v>
      </c>
      <c r="E39" s="462">
        <f aca="true" t="shared" si="13" ref="E39:R39">E40+E41+E42+E43+E44+E45+E46++E47+E48</f>
        <v>572</v>
      </c>
      <c r="F39" s="462">
        <f t="shared" si="13"/>
        <v>0</v>
      </c>
      <c r="G39" s="462">
        <f t="shared" si="13"/>
        <v>0</v>
      </c>
      <c r="H39" s="462">
        <f t="shared" si="13"/>
        <v>1601</v>
      </c>
      <c r="I39" s="462">
        <f t="shared" si="13"/>
        <v>1079</v>
      </c>
      <c r="J39" s="462">
        <f t="shared" si="13"/>
        <v>272</v>
      </c>
      <c r="K39" s="462">
        <f t="shared" si="13"/>
        <v>11</v>
      </c>
      <c r="L39" s="462">
        <f t="shared" si="13"/>
        <v>796</v>
      </c>
      <c r="M39" s="462">
        <f t="shared" si="13"/>
        <v>0</v>
      </c>
      <c r="N39" s="462">
        <f t="shared" si="13"/>
        <v>0</v>
      </c>
      <c r="O39" s="462">
        <f t="shared" si="13"/>
        <v>0</v>
      </c>
      <c r="P39" s="462">
        <f t="shared" si="13"/>
        <v>0</v>
      </c>
      <c r="Q39" s="462">
        <f t="shared" si="13"/>
        <v>522</v>
      </c>
      <c r="R39" s="462">
        <f t="shared" si="13"/>
        <v>1318</v>
      </c>
      <c r="S39" s="513">
        <f>R39-Q39</f>
        <v>796</v>
      </c>
      <c r="T39" s="509">
        <f>'[18]06'!$T$38</f>
        <v>485</v>
      </c>
      <c r="U39" s="513">
        <f t="shared" si="3"/>
        <v>311</v>
      </c>
      <c r="V39" s="507">
        <f>U39/T39</f>
        <v>0.6412371134020619</v>
      </c>
      <c r="W39" s="378">
        <f t="shared" si="4"/>
        <v>0.2622798887859129</v>
      </c>
      <c r="X39" s="506">
        <f>Y39/'[11]06'!$T$39</f>
        <v>0.5793650793650794</v>
      </c>
      <c r="Y39" s="487">
        <f>Z39-'[11]06'!$T$39</f>
        <v>292</v>
      </c>
      <c r="Z39" s="453">
        <f>R39-Q39</f>
        <v>796</v>
      </c>
    </row>
    <row r="40" spans="1:26" ht="20.25" customHeight="1">
      <c r="A40" s="430" t="s">
        <v>47</v>
      </c>
      <c r="B40" s="563" t="s">
        <v>467</v>
      </c>
      <c r="C40" s="462">
        <f t="shared" si="5"/>
        <v>170</v>
      </c>
      <c r="D40" s="565">
        <v>90</v>
      </c>
      <c r="E40" s="528">
        <v>80</v>
      </c>
      <c r="F40" s="515"/>
      <c r="G40" s="515"/>
      <c r="H40" s="462">
        <f t="shared" si="6"/>
        <v>170</v>
      </c>
      <c r="I40" s="462">
        <f t="shared" si="7"/>
        <v>140</v>
      </c>
      <c r="J40" s="569">
        <v>28</v>
      </c>
      <c r="K40" s="569">
        <v>3</v>
      </c>
      <c r="L40" s="478">
        <f t="shared" si="10"/>
        <v>109</v>
      </c>
      <c r="M40" s="571">
        <v>0</v>
      </c>
      <c r="N40" s="572"/>
      <c r="O40" s="573"/>
      <c r="P40" s="569"/>
      <c r="Q40" s="569">
        <v>30</v>
      </c>
      <c r="R40" s="462">
        <f t="shared" si="9"/>
        <v>139</v>
      </c>
      <c r="S40" s="513"/>
      <c r="T40" s="509"/>
      <c r="U40" s="513">
        <f t="shared" si="3"/>
        <v>0</v>
      </c>
      <c r="V40" s="507"/>
      <c r="W40" s="378">
        <f t="shared" si="4"/>
        <v>0.22142857142857142</v>
      </c>
      <c r="X40" s="485"/>
      <c r="Y40" s="485"/>
      <c r="Z40" s="453"/>
    </row>
    <row r="41" spans="1:26" ht="20.25" customHeight="1">
      <c r="A41" s="430" t="s">
        <v>48</v>
      </c>
      <c r="B41" s="563" t="s">
        <v>469</v>
      </c>
      <c r="C41" s="462">
        <f t="shared" si="5"/>
        <v>256</v>
      </c>
      <c r="D41" s="565">
        <v>178</v>
      </c>
      <c r="E41" s="528">
        <v>78</v>
      </c>
      <c r="F41" s="515"/>
      <c r="G41" s="515"/>
      <c r="H41" s="462">
        <f t="shared" si="6"/>
        <v>256</v>
      </c>
      <c r="I41" s="462">
        <f t="shared" si="7"/>
        <v>133</v>
      </c>
      <c r="J41" s="569">
        <v>40</v>
      </c>
      <c r="K41" s="569">
        <v>1</v>
      </c>
      <c r="L41" s="478">
        <f t="shared" si="10"/>
        <v>92</v>
      </c>
      <c r="M41" s="571">
        <v>0</v>
      </c>
      <c r="N41" s="572"/>
      <c r="O41" s="573"/>
      <c r="P41" s="569"/>
      <c r="Q41" s="569">
        <v>123</v>
      </c>
      <c r="R41" s="462">
        <f t="shared" si="9"/>
        <v>215</v>
      </c>
      <c r="S41" s="513"/>
      <c r="T41" s="509"/>
      <c r="U41" s="513">
        <f t="shared" si="3"/>
        <v>0</v>
      </c>
      <c r="V41" s="507"/>
      <c r="W41" s="378">
        <f t="shared" si="4"/>
        <v>0.3082706766917293</v>
      </c>
      <c r="X41" s="485"/>
      <c r="Y41" s="485"/>
      <c r="Z41" s="453"/>
    </row>
    <row r="42" spans="1:26" ht="20.25" customHeight="1">
      <c r="A42" s="430" t="s">
        <v>468</v>
      </c>
      <c r="B42" s="563" t="s">
        <v>471</v>
      </c>
      <c r="C42" s="462">
        <f t="shared" si="5"/>
        <v>261</v>
      </c>
      <c r="D42" s="565">
        <v>168</v>
      </c>
      <c r="E42" s="528">
        <v>93</v>
      </c>
      <c r="F42" s="515"/>
      <c r="G42" s="515"/>
      <c r="H42" s="462">
        <f t="shared" si="6"/>
        <v>261</v>
      </c>
      <c r="I42" s="462">
        <f t="shared" si="7"/>
        <v>180</v>
      </c>
      <c r="J42" s="569">
        <v>40</v>
      </c>
      <c r="K42" s="569">
        <v>1</v>
      </c>
      <c r="L42" s="478">
        <f t="shared" si="10"/>
        <v>139</v>
      </c>
      <c r="M42" s="571">
        <v>0</v>
      </c>
      <c r="N42" s="572"/>
      <c r="O42" s="573"/>
      <c r="P42" s="569"/>
      <c r="Q42" s="569">
        <v>81</v>
      </c>
      <c r="R42" s="462">
        <f t="shared" si="9"/>
        <v>220</v>
      </c>
      <c r="S42" s="513"/>
      <c r="T42" s="509"/>
      <c r="U42" s="513">
        <f t="shared" si="3"/>
        <v>0</v>
      </c>
      <c r="V42" s="507"/>
      <c r="W42" s="378">
        <f t="shared" si="4"/>
        <v>0.22777777777777777</v>
      </c>
      <c r="X42" s="485"/>
      <c r="Y42" s="485"/>
      <c r="Z42" s="453"/>
    </row>
    <row r="43" spans="1:26" ht="20.25" customHeight="1">
      <c r="A43" s="430" t="s">
        <v>470</v>
      </c>
      <c r="B43" s="563" t="s">
        <v>474</v>
      </c>
      <c r="C43" s="462">
        <f t="shared" si="5"/>
        <v>208</v>
      </c>
      <c r="D43" s="565">
        <v>108</v>
      </c>
      <c r="E43" s="528">
        <v>100</v>
      </c>
      <c r="F43" s="515"/>
      <c r="G43" s="515"/>
      <c r="H43" s="462">
        <f t="shared" si="6"/>
        <v>208</v>
      </c>
      <c r="I43" s="462">
        <f t="shared" si="7"/>
        <v>165</v>
      </c>
      <c r="J43" s="569">
        <v>39</v>
      </c>
      <c r="K43" s="569">
        <v>1</v>
      </c>
      <c r="L43" s="478">
        <f t="shared" si="10"/>
        <v>125</v>
      </c>
      <c r="M43" s="571">
        <v>0</v>
      </c>
      <c r="N43" s="572"/>
      <c r="O43" s="573"/>
      <c r="P43" s="569"/>
      <c r="Q43" s="569">
        <v>43</v>
      </c>
      <c r="R43" s="462">
        <f t="shared" si="9"/>
        <v>168</v>
      </c>
      <c r="S43" s="513"/>
      <c r="T43" s="509"/>
      <c r="U43" s="513">
        <f t="shared" si="3"/>
        <v>0</v>
      </c>
      <c r="V43" s="507"/>
      <c r="W43" s="378">
        <f t="shared" si="4"/>
        <v>0.24242424242424243</v>
      </c>
      <c r="X43" s="485"/>
      <c r="Y43" s="485"/>
      <c r="Z43" s="453"/>
    </row>
    <row r="44" spans="1:26" ht="20.25" customHeight="1">
      <c r="A44" s="430" t="s">
        <v>472</v>
      </c>
      <c r="B44" s="563" t="s">
        <v>476</v>
      </c>
      <c r="C44" s="462">
        <f t="shared" si="5"/>
        <v>180</v>
      </c>
      <c r="D44" s="565">
        <v>118</v>
      </c>
      <c r="E44" s="528">
        <v>62</v>
      </c>
      <c r="F44" s="515"/>
      <c r="G44" s="515"/>
      <c r="H44" s="462">
        <f t="shared" si="6"/>
        <v>180</v>
      </c>
      <c r="I44" s="462">
        <f t="shared" si="7"/>
        <v>116</v>
      </c>
      <c r="J44" s="569">
        <v>36</v>
      </c>
      <c r="K44" s="569">
        <v>1</v>
      </c>
      <c r="L44" s="478">
        <f t="shared" si="10"/>
        <v>79</v>
      </c>
      <c r="M44" s="571">
        <v>0</v>
      </c>
      <c r="N44" s="572"/>
      <c r="O44" s="573"/>
      <c r="P44" s="569"/>
      <c r="Q44" s="569">
        <v>64</v>
      </c>
      <c r="R44" s="462">
        <f t="shared" si="9"/>
        <v>143</v>
      </c>
      <c r="S44" s="513"/>
      <c r="T44" s="509"/>
      <c r="U44" s="513">
        <f t="shared" si="3"/>
        <v>0</v>
      </c>
      <c r="V44" s="507"/>
      <c r="W44" s="378">
        <f t="shared" si="4"/>
        <v>0.31896551724137934</v>
      </c>
      <c r="X44" s="485"/>
      <c r="Y44" s="485"/>
      <c r="Z44" s="453"/>
    </row>
    <row r="45" spans="1:26" ht="20.25" customHeight="1">
      <c r="A45" s="430" t="s">
        <v>473</v>
      </c>
      <c r="B45" s="563" t="s">
        <v>478</v>
      </c>
      <c r="C45" s="462">
        <f t="shared" si="5"/>
        <v>235</v>
      </c>
      <c r="D45" s="565">
        <v>168</v>
      </c>
      <c r="E45" s="528">
        <v>67</v>
      </c>
      <c r="F45" s="515"/>
      <c r="G45" s="515"/>
      <c r="H45" s="462">
        <f t="shared" si="6"/>
        <v>235</v>
      </c>
      <c r="I45" s="462">
        <f t="shared" si="7"/>
        <v>142</v>
      </c>
      <c r="J45" s="569">
        <v>38</v>
      </c>
      <c r="K45" s="569">
        <v>2</v>
      </c>
      <c r="L45" s="478">
        <f t="shared" si="10"/>
        <v>102</v>
      </c>
      <c r="M45" s="571">
        <v>0</v>
      </c>
      <c r="N45" s="572"/>
      <c r="O45" s="573"/>
      <c r="P45" s="569"/>
      <c r="Q45" s="569">
        <v>93</v>
      </c>
      <c r="R45" s="462">
        <f t="shared" si="9"/>
        <v>195</v>
      </c>
      <c r="S45" s="513"/>
      <c r="T45" s="509"/>
      <c r="U45" s="513">
        <f t="shared" si="3"/>
        <v>0</v>
      </c>
      <c r="V45" s="507"/>
      <c r="W45" s="378">
        <f t="shared" si="4"/>
        <v>0.28169014084507044</v>
      </c>
      <c r="X45" s="485"/>
      <c r="Y45" s="485"/>
      <c r="Z45" s="453"/>
    </row>
    <row r="46" spans="1:26" ht="20.25" customHeight="1">
      <c r="A46" s="430" t="s">
        <v>475</v>
      </c>
      <c r="B46" s="563" t="s">
        <v>479</v>
      </c>
      <c r="C46" s="462">
        <f t="shared" si="5"/>
        <v>156</v>
      </c>
      <c r="D46" s="566">
        <v>87</v>
      </c>
      <c r="E46" s="528">
        <v>69</v>
      </c>
      <c r="F46" s="515"/>
      <c r="G46" s="515"/>
      <c r="H46" s="462">
        <f t="shared" si="6"/>
        <v>156</v>
      </c>
      <c r="I46" s="462">
        <f t="shared" si="7"/>
        <v>108</v>
      </c>
      <c r="J46" s="570">
        <v>35</v>
      </c>
      <c r="K46" s="570"/>
      <c r="L46" s="478">
        <f t="shared" si="10"/>
        <v>73</v>
      </c>
      <c r="M46" s="571">
        <v>0</v>
      </c>
      <c r="N46" s="574"/>
      <c r="O46" s="570"/>
      <c r="P46" s="575"/>
      <c r="Q46" s="576">
        <v>48</v>
      </c>
      <c r="R46" s="462">
        <f t="shared" si="9"/>
        <v>121</v>
      </c>
      <c r="S46" s="513"/>
      <c r="T46" s="509"/>
      <c r="U46" s="513">
        <f t="shared" si="3"/>
        <v>0</v>
      </c>
      <c r="V46" s="507"/>
      <c r="W46" s="378">
        <f t="shared" si="4"/>
        <v>0.32407407407407407</v>
      </c>
      <c r="X46" s="485"/>
      <c r="Y46" s="485"/>
      <c r="Z46" s="453"/>
    </row>
    <row r="47" spans="1:26" ht="20.25" customHeight="1">
      <c r="A47" s="430" t="s">
        <v>477</v>
      </c>
      <c r="B47" s="563" t="s">
        <v>578</v>
      </c>
      <c r="C47" s="462">
        <f t="shared" si="5"/>
        <v>135</v>
      </c>
      <c r="D47" s="566">
        <v>112</v>
      </c>
      <c r="E47" s="528">
        <v>23</v>
      </c>
      <c r="F47" s="516"/>
      <c r="G47" s="516"/>
      <c r="H47" s="462">
        <f t="shared" si="6"/>
        <v>135</v>
      </c>
      <c r="I47" s="462">
        <f t="shared" si="7"/>
        <v>95</v>
      </c>
      <c r="J47" s="570">
        <v>16</v>
      </c>
      <c r="K47" s="570">
        <v>2</v>
      </c>
      <c r="L47" s="478">
        <f t="shared" si="10"/>
        <v>77</v>
      </c>
      <c r="M47" s="571">
        <v>0</v>
      </c>
      <c r="N47" s="574"/>
      <c r="O47" s="570"/>
      <c r="P47" s="575"/>
      <c r="Q47" s="576">
        <v>40</v>
      </c>
      <c r="R47" s="462">
        <f t="shared" si="9"/>
        <v>117</v>
      </c>
      <c r="S47" s="513"/>
      <c r="T47" s="509"/>
      <c r="U47" s="513">
        <f t="shared" si="3"/>
        <v>0</v>
      </c>
      <c r="V47" s="507"/>
      <c r="W47" s="378">
        <f t="shared" si="4"/>
        <v>0.18947368421052632</v>
      </c>
      <c r="X47" s="485"/>
      <c r="Y47" s="485"/>
      <c r="Z47" s="453"/>
    </row>
    <row r="48" spans="1:26" ht="20.25" customHeight="1">
      <c r="A48" s="430"/>
      <c r="B48" s="434"/>
      <c r="C48" s="462">
        <f t="shared" si="5"/>
        <v>0</v>
      </c>
      <c r="D48" s="530"/>
      <c r="E48" s="515"/>
      <c r="F48" s="516"/>
      <c r="G48" s="516"/>
      <c r="H48" s="462">
        <f t="shared" si="6"/>
        <v>0</v>
      </c>
      <c r="I48" s="462">
        <f t="shared" si="7"/>
        <v>0</v>
      </c>
      <c r="J48" s="531"/>
      <c r="K48" s="531"/>
      <c r="L48" s="478">
        <f t="shared" si="10"/>
        <v>0</v>
      </c>
      <c r="M48" s="529">
        <v>0</v>
      </c>
      <c r="N48" s="531"/>
      <c r="O48" s="531"/>
      <c r="P48" s="532"/>
      <c r="Q48" s="533"/>
      <c r="R48" s="462">
        <f t="shared" si="9"/>
        <v>0</v>
      </c>
      <c r="S48" s="513"/>
      <c r="T48" s="509"/>
      <c r="U48" s="513">
        <f t="shared" si="3"/>
        <v>0</v>
      </c>
      <c r="V48" s="507"/>
      <c r="W48" s="378"/>
      <c r="X48" s="485"/>
      <c r="Y48" s="485"/>
      <c r="Z48" s="453"/>
    </row>
    <row r="49" spans="1:26" ht="20.25" customHeight="1">
      <c r="A49" s="432" t="s">
        <v>49</v>
      </c>
      <c r="B49" s="433" t="s">
        <v>480</v>
      </c>
      <c r="C49" s="462">
        <f t="shared" si="5"/>
        <v>82</v>
      </c>
      <c r="D49" s="462">
        <f>D50+D51</f>
        <v>23</v>
      </c>
      <c r="E49" s="462">
        <f aca="true" t="shared" si="14" ref="E49:R49">E50+E51</f>
        <v>59</v>
      </c>
      <c r="F49" s="462">
        <f t="shared" si="14"/>
        <v>0</v>
      </c>
      <c r="G49" s="462">
        <f t="shared" si="14"/>
        <v>0</v>
      </c>
      <c r="H49" s="462">
        <f t="shared" si="6"/>
        <v>82</v>
      </c>
      <c r="I49" s="462">
        <f t="shared" si="14"/>
        <v>66</v>
      </c>
      <c r="J49" s="462">
        <f t="shared" si="14"/>
        <v>51</v>
      </c>
      <c r="K49" s="462">
        <f t="shared" si="14"/>
        <v>0</v>
      </c>
      <c r="L49" s="462">
        <f t="shared" si="10"/>
        <v>15</v>
      </c>
      <c r="M49" s="462">
        <f t="shared" si="14"/>
        <v>0</v>
      </c>
      <c r="N49" s="462">
        <f t="shared" si="14"/>
        <v>0</v>
      </c>
      <c r="O49" s="462">
        <f t="shared" si="14"/>
        <v>0</v>
      </c>
      <c r="P49" s="462">
        <f t="shared" si="14"/>
        <v>0</v>
      </c>
      <c r="Q49" s="462">
        <f t="shared" si="14"/>
        <v>16</v>
      </c>
      <c r="R49" s="462">
        <f t="shared" si="14"/>
        <v>31</v>
      </c>
      <c r="S49" s="513">
        <f>R49-Q49</f>
        <v>15</v>
      </c>
      <c r="T49" s="509">
        <f>'[18]06'!$T$49</f>
        <v>7</v>
      </c>
      <c r="U49" s="513">
        <f t="shared" si="3"/>
        <v>8</v>
      </c>
      <c r="V49" s="507">
        <f>U49/T49</f>
        <v>1.1428571428571428</v>
      </c>
      <c r="W49" s="378">
        <f t="shared" si="4"/>
        <v>0.7727272727272727</v>
      </c>
      <c r="X49" s="506">
        <f>Y49/'[11]06'!$T$50</f>
        <v>0.875</v>
      </c>
      <c r="Y49" s="487">
        <f>Z49-'[11]06'!$T$50</f>
        <v>7</v>
      </c>
      <c r="Z49" s="453">
        <f>R49-Q49</f>
        <v>15</v>
      </c>
    </row>
    <row r="50" spans="1:26" ht="20.25" customHeight="1">
      <c r="A50" s="430" t="s">
        <v>113</v>
      </c>
      <c r="B50" s="435" t="s">
        <v>481</v>
      </c>
      <c r="C50" s="462">
        <f t="shared" si="5"/>
        <v>82</v>
      </c>
      <c r="D50" s="458">
        <v>23</v>
      </c>
      <c r="E50" s="464">
        <f>'[14]BM 06'!$E$14</f>
        <v>59</v>
      </c>
      <c r="F50" s="458">
        <f>'[14]BM 06'!$F$14</f>
        <v>0</v>
      </c>
      <c r="G50" s="458"/>
      <c r="H50" s="462">
        <f t="shared" si="6"/>
        <v>82</v>
      </c>
      <c r="I50" s="462">
        <f t="shared" si="7"/>
        <v>66</v>
      </c>
      <c r="J50" s="464">
        <f>'[14]BM 06'!$J$14</f>
        <v>51</v>
      </c>
      <c r="K50" s="464">
        <f>'[14]BM 06'!$K$14</f>
        <v>0</v>
      </c>
      <c r="L50" s="478">
        <f t="shared" si="10"/>
        <v>15</v>
      </c>
      <c r="M50" s="464">
        <f>'[14]BM 06'!$M$14</f>
        <v>0</v>
      </c>
      <c r="N50" s="464">
        <f>'[14]BM 06'!$N$14</f>
        <v>0</v>
      </c>
      <c r="O50" s="464">
        <f>'[14]BM 06'!$O$14</f>
        <v>0</v>
      </c>
      <c r="P50" s="464">
        <f>'[14]BM 06'!$P$14</f>
        <v>0</v>
      </c>
      <c r="Q50" s="464">
        <f>'[14]BM 06'!$Q$14</f>
        <v>16</v>
      </c>
      <c r="R50" s="462">
        <f t="shared" si="9"/>
        <v>31</v>
      </c>
      <c r="S50" s="513"/>
      <c r="T50" s="509"/>
      <c r="U50" s="513">
        <f t="shared" si="3"/>
        <v>0</v>
      </c>
      <c r="V50" s="507"/>
      <c r="W50" s="378">
        <f t="shared" si="4"/>
        <v>0.7727272727272727</v>
      </c>
      <c r="X50" s="506"/>
      <c r="Y50" s="485"/>
      <c r="Z50" s="453"/>
    </row>
    <row r="51" spans="1:26" ht="20.25" customHeight="1">
      <c r="A51" s="430"/>
      <c r="B51" s="435"/>
      <c r="C51" s="462">
        <f t="shared" si="5"/>
        <v>0</v>
      </c>
      <c r="D51" s="458"/>
      <c r="E51" s="464"/>
      <c r="F51" s="458"/>
      <c r="G51" s="458"/>
      <c r="H51" s="462">
        <f t="shared" si="6"/>
        <v>0</v>
      </c>
      <c r="I51" s="462">
        <f t="shared" si="7"/>
        <v>0</v>
      </c>
      <c r="J51" s="464"/>
      <c r="K51" s="464"/>
      <c r="L51" s="478">
        <f t="shared" si="10"/>
        <v>0</v>
      </c>
      <c r="M51" s="464"/>
      <c r="N51" s="464"/>
      <c r="O51" s="464"/>
      <c r="P51" s="464"/>
      <c r="Q51" s="464"/>
      <c r="R51" s="462">
        <f t="shared" si="9"/>
        <v>0</v>
      </c>
      <c r="S51" s="513">
        <f>R51-Q51</f>
        <v>0</v>
      </c>
      <c r="T51" s="509"/>
      <c r="U51" s="513">
        <f t="shared" si="3"/>
        <v>0</v>
      </c>
      <c r="V51" s="507"/>
      <c r="W51" s="378"/>
      <c r="X51" s="506"/>
      <c r="Y51" s="485"/>
      <c r="Z51" s="453">
        <f>R51-Q51</f>
        <v>0</v>
      </c>
    </row>
    <row r="52" spans="1:26" ht="20.25" customHeight="1">
      <c r="A52" s="432" t="s">
        <v>58</v>
      </c>
      <c r="B52" s="433" t="s">
        <v>482</v>
      </c>
      <c r="C52" s="462">
        <f t="shared" si="5"/>
        <v>780</v>
      </c>
      <c r="D52" s="462">
        <f>D53+D54+D55+D56</f>
        <v>304</v>
      </c>
      <c r="E52" s="462">
        <f aca="true" t="shared" si="15" ref="E52:R52">E53+E54+E55+E56</f>
        <v>476</v>
      </c>
      <c r="F52" s="462">
        <f t="shared" si="15"/>
        <v>2</v>
      </c>
      <c r="G52" s="462">
        <f t="shared" si="15"/>
        <v>0</v>
      </c>
      <c r="H52" s="462">
        <f t="shared" si="6"/>
        <v>778</v>
      </c>
      <c r="I52" s="462">
        <f t="shared" si="15"/>
        <v>581</v>
      </c>
      <c r="J52" s="462">
        <f t="shared" si="15"/>
        <v>370</v>
      </c>
      <c r="K52" s="462">
        <f t="shared" si="15"/>
        <v>12</v>
      </c>
      <c r="L52" s="462">
        <f t="shared" si="10"/>
        <v>199</v>
      </c>
      <c r="M52" s="462">
        <f t="shared" si="15"/>
        <v>0</v>
      </c>
      <c r="N52" s="462">
        <f t="shared" si="15"/>
        <v>0</v>
      </c>
      <c r="O52" s="462">
        <f t="shared" si="15"/>
        <v>0</v>
      </c>
      <c r="P52" s="462">
        <f t="shared" si="15"/>
        <v>0</v>
      </c>
      <c r="Q52" s="462">
        <f t="shared" si="15"/>
        <v>197</v>
      </c>
      <c r="R52" s="462">
        <f t="shared" si="15"/>
        <v>396</v>
      </c>
      <c r="S52" s="513">
        <f>R52-Q52</f>
        <v>199</v>
      </c>
      <c r="T52" s="509">
        <f>'[18]06'!$T$52</f>
        <v>136</v>
      </c>
      <c r="U52" s="513">
        <f t="shared" si="3"/>
        <v>63</v>
      </c>
      <c r="V52" s="507">
        <f>U52/T52</f>
        <v>0.4632352941176471</v>
      </c>
      <c r="W52" s="378">
        <f t="shared" si="4"/>
        <v>0.657487091222031</v>
      </c>
      <c r="X52" s="506">
        <f>Y52/'[11]06'!$T$53</f>
        <v>0.2360248447204969</v>
      </c>
      <c r="Y52" s="487">
        <f>Z52-'[11]06'!$T$53</f>
        <v>38</v>
      </c>
      <c r="Z52" s="453">
        <f>R52-Q52</f>
        <v>199</v>
      </c>
    </row>
    <row r="53" spans="1:26" ht="20.25" customHeight="1">
      <c r="A53" s="430" t="s">
        <v>115</v>
      </c>
      <c r="B53" s="435" t="s">
        <v>483</v>
      </c>
      <c r="C53" s="462">
        <f t="shared" si="5"/>
        <v>84</v>
      </c>
      <c r="D53" s="465">
        <v>32</v>
      </c>
      <c r="E53" s="465">
        <f>'[16]Mẫu BC việc theo CHV Mẫu 06'!$E$14</f>
        <v>52</v>
      </c>
      <c r="F53" s="465">
        <f>'[16]Mẫu BC việc theo CHV Mẫu 06'!$F$14</f>
        <v>0</v>
      </c>
      <c r="G53" s="465">
        <v>0</v>
      </c>
      <c r="H53" s="462">
        <f t="shared" si="6"/>
        <v>84</v>
      </c>
      <c r="I53" s="462">
        <f t="shared" si="7"/>
        <v>60</v>
      </c>
      <c r="J53" s="465">
        <f>'[16]Mẫu BC việc theo CHV Mẫu 06'!$J$14</f>
        <v>27</v>
      </c>
      <c r="K53" s="465">
        <f>'[16]Mẫu BC việc theo CHV Mẫu 06'!$K$14</f>
        <v>3</v>
      </c>
      <c r="L53" s="478">
        <f t="shared" si="10"/>
        <v>30</v>
      </c>
      <c r="M53" s="465" t="str">
        <f>'[16]Mẫu BC việc theo CHV Mẫu 06'!$M$14</f>
        <v>0</v>
      </c>
      <c r="N53" s="465" t="str">
        <f>'[16]Mẫu BC việc theo CHV Mẫu 06'!$N$14</f>
        <v>0</v>
      </c>
      <c r="O53" s="465" t="str">
        <f>'[16]Mẫu BC việc theo CHV Mẫu 06'!$O$14</f>
        <v>0</v>
      </c>
      <c r="P53" s="468" t="str">
        <f>'[16]Mẫu BC việc theo CHV Mẫu 06'!$P$14</f>
        <v>0</v>
      </c>
      <c r="Q53" s="517" t="str">
        <f>'[16]Mẫu BC việc theo CHV Mẫu 06'!$Q$14</f>
        <v>24</v>
      </c>
      <c r="R53" s="462">
        <f t="shared" si="9"/>
        <v>54</v>
      </c>
      <c r="S53" s="513"/>
      <c r="T53" s="509"/>
      <c r="U53" s="513">
        <f t="shared" si="3"/>
        <v>0</v>
      </c>
      <c r="V53" s="507"/>
      <c r="W53" s="378">
        <f t="shared" si="4"/>
        <v>0.5</v>
      </c>
      <c r="X53" s="506"/>
      <c r="Y53" s="485"/>
      <c r="Z53" s="453"/>
    </row>
    <row r="54" spans="1:26" ht="20.25" customHeight="1">
      <c r="A54" s="430" t="s">
        <v>116</v>
      </c>
      <c r="B54" s="435" t="s">
        <v>484</v>
      </c>
      <c r="C54" s="462">
        <f t="shared" si="5"/>
        <v>234</v>
      </c>
      <c r="D54" s="465">
        <v>114</v>
      </c>
      <c r="E54" s="465">
        <f>'[16]Mẫu BC việc theo CHV Mẫu 06'!$E$15</f>
        <v>120</v>
      </c>
      <c r="F54" s="465">
        <f>'[16]Mẫu BC việc theo CHV Mẫu 06'!$F$15</f>
        <v>1</v>
      </c>
      <c r="G54" s="465">
        <v>0</v>
      </c>
      <c r="H54" s="462">
        <f t="shared" si="6"/>
        <v>233</v>
      </c>
      <c r="I54" s="462">
        <f t="shared" si="7"/>
        <v>165</v>
      </c>
      <c r="J54" s="465">
        <f>'[16]Mẫu BC việc theo CHV Mẫu 06'!$J$15</f>
        <v>96</v>
      </c>
      <c r="K54" s="465">
        <f>'[16]Mẫu BC việc theo CHV Mẫu 06'!$K$15</f>
        <v>5</v>
      </c>
      <c r="L54" s="478">
        <f t="shared" si="10"/>
        <v>64</v>
      </c>
      <c r="M54" s="465">
        <f>'[16]Mẫu BC việc theo CHV Mẫu 06'!$M$15</f>
        <v>0</v>
      </c>
      <c r="N54" s="465">
        <f>'[16]Mẫu BC việc theo CHV Mẫu 06'!$N$15</f>
        <v>0</v>
      </c>
      <c r="O54" s="465">
        <f>'[16]Mẫu BC việc theo CHV Mẫu 06'!$O$15</f>
        <v>0</v>
      </c>
      <c r="P54" s="468">
        <f>'[16]Mẫu BC việc theo CHV Mẫu 06'!$P$15</f>
        <v>0</v>
      </c>
      <c r="Q54" s="459">
        <f>'[16]Mẫu BC việc theo CHV Mẫu 06'!$Q$15</f>
        <v>68</v>
      </c>
      <c r="R54" s="462">
        <f t="shared" si="9"/>
        <v>132</v>
      </c>
      <c r="S54" s="513"/>
      <c r="T54" s="509"/>
      <c r="U54" s="513">
        <f t="shared" si="3"/>
        <v>0</v>
      </c>
      <c r="V54" s="507"/>
      <c r="W54" s="378">
        <f t="shared" si="4"/>
        <v>0.6121212121212121</v>
      </c>
      <c r="X54" s="506"/>
      <c r="Y54" s="485"/>
      <c r="Z54" s="453"/>
    </row>
    <row r="55" spans="1:26" ht="20.25" customHeight="1">
      <c r="A55" s="430" t="s">
        <v>117</v>
      </c>
      <c r="B55" s="436" t="s">
        <v>485</v>
      </c>
      <c r="C55" s="462">
        <f t="shared" si="5"/>
        <v>251</v>
      </c>
      <c r="D55" s="465">
        <v>72</v>
      </c>
      <c r="E55" s="465">
        <f>'[16]Mẫu BC việc theo CHV Mẫu 06'!$E$16</f>
        <v>179</v>
      </c>
      <c r="F55" s="465">
        <f>'[16]Mẫu BC việc theo CHV Mẫu 06'!$F$16</f>
        <v>1</v>
      </c>
      <c r="G55" s="465">
        <v>0</v>
      </c>
      <c r="H55" s="462">
        <f t="shared" si="6"/>
        <v>250</v>
      </c>
      <c r="I55" s="462">
        <f t="shared" si="7"/>
        <v>201</v>
      </c>
      <c r="J55" s="465">
        <f>'[16]Mẫu BC việc theo CHV Mẫu 06'!$J$16</f>
        <v>135</v>
      </c>
      <c r="K55" s="465">
        <f>'[16]Mẫu BC việc theo CHV Mẫu 06'!$K$16</f>
        <v>4</v>
      </c>
      <c r="L55" s="478">
        <f t="shared" si="10"/>
        <v>62</v>
      </c>
      <c r="M55" s="465" t="str">
        <f>'[16]Mẫu BC việc theo CHV Mẫu 06'!$M$16</f>
        <v>0</v>
      </c>
      <c r="N55" s="465" t="str">
        <f>'[16]Mẫu BC việc theo CHV Mẫu 06'!$N$16</f>
        <v>0</v>
      </c>
      <c r="O55" s="465" t="str">
        <f>'[16]Mẫu BC việc theo CHV Mẫu 06'!$O$16</f>
        <v>0</v>
      </c>
      <c r="P55" s="468" t="str">
        <f>'[16]Mẫu BC việc theo CHV Mẫu 06'!$P$16</f>
        <v>0</v>
      </c>
      <c r="Q55" s="517" t="str">
        <f>'[16]Mẫu BC việc theo CHV Mẫu 06'!$Q$16</f>
        <v>49</v>
      </c>
      <c r="R55" s="462">
        <f t="shared" si="9"/>
        <v>111</v>
      </c>
      <c r="S55" s="513"/>
      <c r="T55" s="509"/>
      <c r="U55" s="513">
        <f t="shared" si="3"/>
        <v>0</v>
      </c>
      <c r="V55" s="507"/>
      <c r="W55" s="378">
        <f t="shared" si="4"/>
        <v>0.6915422885572139</v>
      </c>
      <c r="X55" s="506"/>
      <c r="Y55" s="485"/>
      <c r="Z55" s="453"/>
    </row>
    <row r="56" spans="1:26" ht="20.25" customHeight="1">
      <c r="A56" s="430" t="s">
        <v>118</v>
      </c>
      <c r="B56" s="436" t="s">
        <v>486</v>
      </c>
      <c r="C56" s="462">
        <f t="shared" si="5"/>
        <v>211</v>
      </c>
      <c r="D56" s="466" t="s">
        <v>572</v>
      </c>
      <c r="E56" s="465" t="str">
        <f>'[16]Mẫu BC việc theo CHV Mẫu 06'!$E$17</f>
        <v>125</v>
      </c>
      <c r="F56" s="465" t="str">
        <f>'[16]Mẫu BC việc theo CHV Mẫu 06'!$F$17</f>
        <v>0</v>
      </c>
      <c r="G56" s="466"/>
      <c r="H56" s="462">
        <f t="shared" si="6"/>
        <v>211</v>
      </c>
      <c r="I56" s="462">
        <f t="shared" si="7"/>
        <v>155</v>
      </c>
      <c r="J56" s="465" t="str">
        <f>'[16]Mẫu BC việc theo CHV Mẫu 06'!$J$17</f>
        <v>112</v>
      </c>
      <c r="K56" s="465" t="str">
        <f>'[16]Mẫu BC việc theo CHV Mẫu 06'!$K$17</f>
        <v>0</v>
      </c>
      <c r="L56" s="478">
        <f t="shared" si="10"/>
        <v>43</v>
      </c>
      <c r="M56" s="465" t="str">
        <f>'[16]Mẫu BC việc theo CHV Mẫu 06'!$M$17</f>
        <v>0</v>
      </c>
      <c r="N56" s="465" t="str">
        <f>'[16]Mẫu BC việc theo CHV Mẫu 06'!$N$17</f>
        <v>0</v>
      </c>
      <c r="O56" s="465" t="str">
        <f>'[16]Mẫu BC việc theo CHV Mẫu 06'!$O$17</f>
        <v>0</v>
      </c>
      <c r="P56" s="468" t="str">
        <f>'[16]Mẫu BC việc theo CHV Mẫu 06'!$P$17</f>
        <v>0</v>
      </c>
      <c r="Q56" s="517" t="str">
        <f>'[16]Mẫu BC việc theo CHV Mẫu 06'!$Q$17</f>
        <v>56</v>
      </c>
      <c r="R56" s="462">
        <f t="shared" si="9"/>
        <v>99</v>
      </c>
      <c r="S56" s="513"/>
      <c r="T56" s="509"/>
      <c r="U56" s="513">
        <f t="shared" si="3"/>
        <v>0</v>
      </c>
      <c r="V56" s="507"/>
      <c r="W56" s="378">
        <f t="shared" si="4"/>
        <v>0.7225806451612903</v>
      </c>
      <c r="X56" s="506"/>
      <c r="Y56" s="485"/>
      <c r="Z56" s="453"/>
    </row>
    <row r="57" spans="1:26" ht="20.25" customHeight="1">
      <c r="A57" s="432" t="s">
        <v>59</v>
      </c>
      <c r="B57" s="433" t="s">
        <v>487</v>
      </c>
      <c r="C57" s="462">
        <f t="shared" si="5"/>
        <v>1719</v>
      </c>
      <c r="D57" s="462">
        <f>D58+D59+D60+D61+D62+D63+D64</f>
        <v>918</v>
      </c>
      <c r="E57" s="462">
        <f aca="true" t="shared" si="16" ref="E57:Q57">E58+E59+E60+E61+E62+E63+E64</f>
        <v>801</v>
      </c>
      <c r="F57" s="462">
        <f t="shared" si="16"/>
        <v>22</v>
      </c>
      <c r="G57" s="462">
        <f t="shared" si="16"/>
        <v>0</v>
      </c>
      <c r="H57" s="462">
        <f>C57-F57</f>
        <v>1697</v>
      </c>
      <c r="I57" s="462">
        <f t="shared" si="7"/>
        <v>1134</v>
      </c>
      <c r="J57" s="462">
        <f t="shared" si="16"/>
        <v>647</v>
      </c>
      <c r="K57" s="462">
        <f t="shared" si="16"/>
        <v>30</v>
      </c>
      <c r="L57" s="462">
        <f t="shared" si="10"/>
        <v>453</v>
      </c>
      <c r="M57" s="462">
        <f t="shared" si="16"/>
        <v>4</v>
      </c>
      <c r="N57" s="462">
        <f t="shared" si="16"/>
        <v>0</v>
      </c>
      <c r="O57" s="462">
        <f t="shared" si="16"/>
        <v>0</v>
      </c>
      <c r="P57" s="462">
        <f t="shared" si="16"/>
        <v>0</v>
      </c>
      <c r="Q57" s="462">
        <f t="shared" si="16"/>
        <v>563</v>
      </c>
      <c r="R57" s="462">
        <f t="shared" si="9"/>
        <v>1020</v>
      </c>
      <c r="S57" s="513">
        <f>R57-Q57</f>
        <v>457</v>
      </c>
      <c r="T57" s="509">
        <f>'[18]06'!$T$57</f>
        <v>411</v>
      </c>
      <c r="U57" s="513">
        <f t="shared" si="3"/>
        <v>46</v>
      </c>
      <c r="V57" s="507">
        <f>U57/T57</f>
        <v>0.11192214111922141</v>
      </c>
      <c r="W57" s="378">
        <f t="shared" si="4"/>
        <v>0.5970017636684304</v>
      </c>
      <c r="X57" s="506">
        <f>Y57/'[11]06'!$T$58</f>
        <v>0.10120481927710843</v>
      </c>
      <c r="Y57" s="487">
        <f>Z57-'[11]06'!$T$58</f>
        <v>42</v>
      </c>
      <c r="Z57" s="453">
        <f>R57-Q57</f>
        <v>457</v>
      </c>
    </row>
    <row r="58" spans="1:26" ht="20.25" customHeight="1">
      <c r="A58" s="430" t="s">
        <v>119</v>
      </c>
      <c r="B58" s="435" t="s">
        <v>458</v>
      </c>
      <c r="C58" s="462">
        <f t="shared" si="5"/>
        <v>338</v>
      </c>
      <c r="D58" s="467">
        <v>170</v>
      </c>
      <c r="E58" s="464">
        <f>'[8]06'!$E$12</f>
        <v>168</v>
      </c>
      <c r="F58" s="464">
        <f>'[8]06'!$F$12</f>
        <v>2</v>
      </c>
      <c r="G58" s="464"/>
      <c r="H58" s="462">
        <f aca="true" t="shared" si="17" ref="H58:H65">C58-F58</f>
        <v>336</v>
      </c>
      <c r="I58" s="462">
        <f t="shared" si="7"/>
        <v>227</v>
      </c>
      <c r="J58" s="465">
        <f>'[8]06'!$J$12</f>
        <v>146</v>
      </c>
      <c r="K58" s="465">
        <f>'[8]06'!$K$12</f>
        <v>3</v>
      </c>
      <c r="L58" s="478">
        <f t="shared" si="10"/>
        <v>78</v>
      </c>
      <c r="M58" s="465">
        <f>'[8]06'!$M$12</f>
        <v>0</v>
      </c>
      <c r="N58" s="465">
        <f>'[8]06'!$N$12</f>
        <v>0</v>
      </c>
      <c r="O58" s="465">
        <f>'[8]06'!$O$12</f>
        <v>0</v>
      </c>
      <c r="P58" s="468">
        <f>'[8]06'!$P$12</f>
        <v>0</v>
      </c>
      <c r="Q58" s="459">
        <f>'[8]06'!$Q$12</f>
        <v>109</v>
      </c>
      <c r="R58" s="462">
        <f t="shared" si="9"/>
        <v>187</v>
      </c>
      <c r="S58" s="513"/>
      <c r="T58" s="509"/>
      <c r="U58" s="513">
        <f t="shared" si="3"/>
        <v>0</v>
      </c>
      <c r="V58" s="507"/>
      <c r="W58" s="378">
        <f t="shared" si="4"/>
        <v>0.6563876651982379</v>
      </c>
      <c r="X58" s="506"/>
      <c r="Y58" s="485"/>
      <c r="Z58" s="453"/>
    </row>
    <row r="59" spans="1:26" ht="20.25" customHeight="1">
      <c r="A59" s="430" t="s">
        <v>120</v>
      </c>
      <c r="B59" s="435" t="s">
        <v>488</v>
      </c>
      <c r="C59" s="462">
        <f t="shared" si="5"/>
        <v>310</v>
      </c>
      <c r="D59" s="467">
        <v>170</v>
      </c>
      <c r="E59" s="464">
        <f>'[8]06'!$E$13</f>
        <v>140</v>
      </c>
      <c r="F59" s="464">
        <f>'[8]06'!$F$13</f>
        <v>5</v>
      </c>
      <c r="G59" s="464"/>
      <c r="H59" s="462">
        <f t="shared" si="17"/>
        <v>305</v>
      </c>
      <c r="I59" s="462">
        <f t="shared" si="7"/>
        <v>212</v>
      </c>
      <c r="J59" s="465">
        <f>'[8]06'!$J$13</f>
        <v>117</v>
      </c>
      <c r="K59" s="465">
        <f>'[8]06'!$K$13</f>
        <v>9</v>
      </c>
      <c r="L59" s="478">
        <f t="shared" si="10"/>
        <v>86</v>
      </c>
      <c r="M59" s="465">
        <f>'[8]06'!$M$13</f>
        <v>0</v>
      </c>
      <c r="N59" s="465">
        <f>'[8]06'!$N$13</f>
        <v>0</v>
      </c>
      <c r="O59" s="465">
        <f>'[8]06'!$N$13</f>
        <v>0</v>
      </c>
      <c r="P59" s="468">
        <f>'[8]06'!$P$13</f>
        <v>0</v>
      </c>
      <c r="Q59" s="459">
        <f>'[8]06'!$Q$13</f>
        <v>93</v>
      </c>
      <c r="R59" s="462">
        <f t="shared" si="9"/>
        <v>179</v>
      </c>
      <c r="S59" s="513"/>
      <c r="T59" s="509"/>
      <c r="U59" s="513">
        <f t="shared" si="3"/>
        <v>0</v>
      </c>
      <c r="V59" s="507"/>
      <c r="W59" s="378">
        <f t="shared" si="4"/>
        <v>0.5943396226415094</v>
      </c>
      <c r="X59" s="506"/>
      <c r="Y59" s="485"/>
      <c r="Z59" s="453"/>
    </row>
    <row r="60" spans="1:26" ht="20.25" customHeight="1">
      <c r="A60" s="430" t="s">
        <v>121</v>
      </c>
      <c r="B60" s="435" t="s">
        <v>489</v>
      </c>
      <c r="C60" s="462">
        <f t="shared" si="5"/>
        <v>275</v>
      </c>
      <c r="D60" s="467">
        <v>174</v>
      </c>
      <c r="E60" s="464">
        <f>'[8]06'!$E$14</f>
        <v>101</v>
      </c>
      <c r="F60" s="464">
        <f>'[8]06'!$F$14</f>
        <v>0</v>
      </c>
      <c r="G60" s="464"/>
      <c r="H60" s="462">
        <f t="shared" si="17"/>
        <v>275</v>
      </c>
      <c r="I60" s="462">
        <f t="shared" si="7"/>
        <v>151</v>
      </c>
      <c r="J60" s="465">
        <f>'[8]06'!$J$14</f>
        <v>81</v>
      </c>
      <c r="K60" s="465">
        <f>'[8]06'!$K$14</f>
        <v>3</v>
      </c>
      <c r="L60" s="478">
        <f t="shared" si="10"/>
        <v>67</v>
      </c>
      <c r="M60" s="465">
        <f>'[8]06'!$M$14</f>
        <v>0</v>
      </c>
      <c r="N60" s="465">
        <f>'[8]06'!$N$14</f>
        <v>0</v>
      </c>
      <c r="O60" s="465">
        <f>'[8]06'!$N$14</f>
        <v>0</v>
      </c>
      <c r="P60" s="468">
        <f>'[8]06'!$P$14</f>
        <v>0</v>
      </c>
      <c r="Q60" s="459">
        <f>'[8]06'!$Q$14</f>
        <v>124</v>
      </c>
      <c r="R60" s="462">
        <f t="shared" si="9"/>
        <v>191</v>
      </c>
      <c r="S60" s="513"/>
      <c r="T60" s="509"/>
      <c r="U60" s="513">
        <f t="shared" si="3"/>
        <v>0</v>
      </c>
      <c r="V60" s="507"/>
      <c r="W60" s="378">
        <f t="shared" si="4"/>
        <v>0.5562913907284768</v>
      </c>
      <c r="X60" s="506"/>
      <c r="Y60" s="485"/>
      <c r="Z60" s="453"/>
    </row>
    <row r="61" spans="1:26" ht="20.25" customHeight="1">
      <c r="A61" s="430" t="s">
        <v>490</v>
      </c>
      <c r="B61" s="435" t="s">
        <v>491</v>
      </c>
      <c r="C61" s="462">
        <f t="shared" si="5"/>
        <v>194</v>
      </c>
      <c r="D61" s="467">
        <v>89</v>
      </c>
      <c r="E61" s="464">
        <f>'[8]06'!$E$15</f>
        <v>105</v>
      </c>
      <c r="F61" s="464">
        <f>'[8]06'!$F$15</f>
        <v>7</v>
      </c>
      <c r="G61" s="464"/>
      <c r="H61" s="462">
        <f t="shared" si="17"/>
        <v>187</v>
      </c>
      <c r="I61" s="462">
        <f t="shared" si="7"/>
        <v>125</v>
      </c>
      <c r="J61" s="465">
        <f>'[8]06'!$J$15</f>
        <v>81</v>
      </c>
      <c r="K61" s="465">
        <f>'[8]06'!$K$15</f>
        <v>4</v>
      </c>
      <c r="L61" s="478">
        <f t="shared" si="10"/>
        <v>40</v>
      </c>
      <c r="M61" s="465">
        <f>'[8]06'!$M$15</f>
        <v>0</v>
      </c>
      <c r="N61" s="465">
        <f>'[8]06'!$N$15</f>
        <v>0</v>
      </c>
      <c r="O61" s="465">
        <f>'[8]06'!$N$15</f>
        <v>0</v>
      </c>
      <c r="P61" s="468">
        <f>'[8]06'!$P$15</f>
        <v>0</v>
      </c>
      <c r="Q61" s="459">
        <f>'[8]06'!$Q$15</f>
        <v>62</v>
      </c>
      <c r="R61" s="462">
        <f t="shared" si="9"/>
        <v>102</v>
      </c>
      <c r="S61" s="513"/>
      <c r="T61" s="509"/>
      <c r="U61" s="513">
        <f t="shared" si="3"/>
        <v>0</v>
      </c>
      <c r="V61" s="507"/>
      <c r="W61" s="378">
        <f t="shared" si="4"/>
        <v>0.68</v>
      </c>
      <c r="X61" s="506"/>
      <c r="Y61" s="485"/>
      <c r="Z61" s="453"/>
    </row>
    <row r="62" spans="1:26" ht="20.25" customHeight="1">
      <c r="A62" s="430" t="s">
        <v>492</v>
      </c>
      <c r="B62" s="435" t="s">
        <v>493</v>
      </c>
      <c r="C62" s="462">
        <f t="shared" si="5"/>
        <v>190</v>
      </c>
      <c r="D62" s="467">
        <v>106</v>
      </c>
      <c r="E62" s="464">
        <f>'[8]06'!$E$16</f>
        <v>84</v>
      </c>
      <c r="F62" s="464">
        <f>'[8]06'!$F$16</f>
        <v>7</v>
      </c>
      <c r="G62" s="464"/>
      <c r="H62" s="462">
        <f t="shared" si="17"/>
        <v>183</v>
      </c>
      <c r="I62" s="462">
        <f t="shared" si="7"/>
        <v>125</v>
      </c>
      <c r="J62" s="465">
        <f>'[8]06'!$J$16</f>
        <v>61</v>
      </c>
      <c r="K62" s="465">
        <f>'[8]06'!$K$16</f>
        <v>7</v>
      </c>
      <c r="L62" s="478">
        <f t="shared" si="10"/>
        <v>57</v>
      </c>
      <c r="M62" s="465">
        <f>'[8]06'!$M$16</f>
        <v>0</v>
      </c>
      <c r="N62" s="465">
        <f>'[8]06'!$N$16</f>
        <v>0</v>
      </c>
      <c r="O62" s="465">
        <f>'[8]06'!$O$16</f>
        <v>0</v>
      </c>
      <c r="P62" s="468">
        <f>'[8]06'!$P$16</f>
        <v>0</v>
      </c>
      <c r="Q62" s="459">
        <f>'[8]06'!$Q$16</f>
        <v>58</v>
      </c>
      <c r="R62" s="462">
        <f t="shared" si="9"/>
        <v>115</v>
      </c>
      <c r="S62" s="513"/>
      <c r="T62" s="509"/>
      <c r="U62" s="513">
        <f t="shared" si="3"/>
        <v>0</v>
      </c>
      <c r="V62" s="507"/>
      <c r="W62" s="378">
        <f t="shared" si="4"/>
        <v>0.544</v>
      </c>
      <c r="X62" s="506"/>
      <c r="Y62" s="485"/>
      <c r="Z62" s="453"/>
    </row>
    <row r="63" spans="1:26" ht="20.25" customHeight="1">
      <c r="A63" s="430" t="s">
        <v>494</v>
      </c>
      <c r="B63" s="435" t="s">
        <v>495</v>
      </c>
      <c r="C63" s="462">
        <f t="shared" si="5"/>
        <v>285</v>
      </c>
      <c r="D63" s="467">
        <v>137</v>
      </c>
      <c r="E63" s="464">
        <f>'[8]06'!$E$17</f>
        <v>148</v>
      </c>
      <c r="F63" s="464">
        <f>'[8]06'!$F$17</f>
        <v>0</v>
      </c>
      <c r="G63" s="464"/>
      <c r="H63" s="462">
        <f t="shared" si="17"/>
        <v>285</v>
      </c>
      <c r="I63" s="462">
        <f t="shared" si="7"/>
        <v>217</v>
      </c>
      <c r="J63" s="465">
        <f>'[8]06'!$J$17</f>
        <v>104</v>
      </c>
      <c r="K63" s="465">
        <f>'[8]06'!$K$17</f>
        <v>2</v>
      </c>
      <c r="L63" s="478">
        <f t="shared" si="10"/>
        <v>111</v>
      </c>
      <c r="M63" s="465">
        <f>'[8]06'!$M$17</f>
        <v>0</v>
      </c>
      <c r="N63" s="465">
        <f>'[8]06'!$N$17</f>
        <v>0</v>
      </c>
      <c r="O63" s="465">
        <f>'[8]06'!$O$17</f>
        <v>0</v>
      </c>
      <c r="P63" s="468">
        <f>'[8]06'!$P$17</f>
        <v>0</v>
      </c>
      <c r="Q63" s="459">
        <f>'[8]06'!$Q$17</f>
        <v>68</v>
      </c>
      <c r="R63" s="462">
        <f t="shared" si="9"/>
        <v>179</v>
      </c>
      <c r="S63" s="513"/>
      <c r="T63" s="509"/>
      <c r="U63" s="513">
        <f t="shared" si="3"/>
        <v>0</v>
      </c>
      <c r="V63" s="507"/>
      <c r="W63" s="378">
        <f t="shared" si="4"/>
        <v>0.48847926267281105</v>
      </c>
      <c r="X63" s="506"/>
      <c r="Y63" s="485"/>
      <c r="Z63" s="453"/>
    </row>
    <row r="64" spans="1:26" ht="20.25" customHeight="1">
      <c r="A64" s="430" t="s">
        <v>496</v>
      </c>
      <c r="B64" s="435" t="s">
        <v>497</v>
      </c>
      <c r="C64" s="462">
        <f t="shared" si="5"/>
        <v>127</v>
      </c>
      <c r="D64" s="467">
        <v>72</v>
      </c>
      <c r="E64" s="464">
        <f>'[8]06'!$E$18</f>
        <v>55</v>
      </c>
      <c r="F64" s="464">
        <f>'[8]06'!$F$18</f>
        <v>1</v>
      </c>
      <c r="G64" s="464"/>
      <c r="H64" s="462">
        <f t="shared" si="17"/>
        <v>126</v>
      </c>
      <c r="I64" s="462">
        <f t="shared" si="7"/>
        <v>77</v>
      </c>
      <c r="J64" s="465">
        <f>'[8]06'!$J$18</f>
        <v>57</v>
      </c>
      <c r="K64" s="465">
        <f>'[8]06'!$K$18</f>
        <v>2</v>
      </c>
      <c r="L64" s="478">
        <f t="shared" si="10"/>
        <v>14</v>
      </c>
      <c r="M64" s="465">
        <f>'[8]06'!$M$18</f>
        <v>4</v>
      </c>
      <c r="N64" s="465">
        <f>'[8]06'!$N$18</f>
        <v>0</v>
      </c>
      <c r="O64" s="465">
        <f>'[8]06'!$O$18</f>
        <v>0</v>
      </c>
      <c r="P64" s="468">
        <f>'[8]06'!$P$18</f>
        <v>0</v>
      </c>
      <c r="Q64" s="459">
        <f>'[8]06'!$Q$18</f>
        <v>49</v>
      </c>
      <c r="R64" s="462">
        <f t="shared" si="9"/>
        <v>67</v>
      </c>
      <c r="S64" s="513"/>
      <c r="T64" s="509"/>
      <c r="U64" s="513">
        <f t="shared" si="3"/>
        <v>0</v>
      </c>
      <c r="V64" s="507"/>
      <c r="W64" s="378">
        <f t="shared" si="4"/>
        <v>0.7662337662337663</v>
      </c>
      <c r="X64" s="506"/>
      <c r="Y64" s="485"/>
      <c r="Z64" s="453"/>
    </row>
    <row r="65" spans="1:26" ht="20.25" customHeight="1">
      <c r="A65" s="432" t="s">
        <v>60</v>
      </c>
      <c r="B65" s="433" t="s">
        <v>498</v>
      </c>
      <c r="C65" s="462">
        <f t="shared" si="5"/>
        <v>1388</v>
      </c>
      <c r="D65" s="518">
        <f>D66+D67+D68</f>
        <v>634</v>
      </c>
      <c r="E65" s="518">
        <f aca="true" t="shared" si="18" ref="E65:Q65">E66+E67+E68</f>
        <v>754</v>
      </c>
      <c r="F65" s="518">
        <f t="shared" si="18"/>
        <v>7</v>
      </c>
      <c r="G65" s="518">
        <f t="shared" si="18"/>
        <v>0</v>
      </c>
      <c r="H65" s="462">
        <f t="shared" si="17"/>
        <v>1381</v>
      </c>
      <c r="I65" s="462">
        <f t="shared" si="7"/>
        <v>1045</v>
      </c>
      <c r="J65" s="462">
        <f t="shared" si="18"/>
        <v>585</v>
      </c>
      <c r="K65" s="462">
        <f t="shared" si="18"/>
        <v>51</v>
      </c>
      <c r="L65" s="462">
        <f t="shared" si="10"/>
        <v>407</v>
      </c>
      <c r="M65" s="462">
        <f t="shared" si="18"/>
        <v>0</v>
      </c>
      <c r="N65" s="462">
        <f t="shared" si="18"/>
        <v>2</v>
      </c>
      <c r="O65" s="462">
        <f t="shared" si="18"/>
        <v>0</v>
      </c>
      <c r="P65" s="462">
        <f t="shared" si="18"/>
        <v>0</v>
      </c>
      <c r="Q65" s="462">
        <f t="shared" si="18"/>
        <v>336</v>
      </c>
      <c r="R65" s="462">
        <f t="shared" si="9"/>
        <v>745</v>
      </c>
      <c r="S65" s="513">
        <f>R65-Q65</f>
        <v>409</v>
      </c>
      <c r="T65" s="509">
        <f>'[18]06'!$T$65</f>
        <v>303</v>
      </c>
      <c r="U65" s="513">
        <f t="shared" si="3"/>
        <v>106</v>
      </c>
      <c r="V65" s="507">
        <f>U65/T65</f>
        <v>0.34983498349834985</v>
      </c>
      <c r="W65" s="378">
        <f t="shared" si="4"/>
        <v>0.6086124401913876</v>
      </c>
      <c r="X65" s="506">
        <f>Y65/'[11]06'!$T$66</f>
        <v>0.1924198250728863</v>
      </c>
      <c r="Y65" s="487">
        <f>Z65-'[11]06'!$T$66</f>
        <v>66</v>
      </c>
      <c r="Z65" s="453">
        <f>R65-Q65</f>
        <v>409</v>
      </c>
    </row>
    <row r="66" spans="1:26" ht="20.25" customHeight="1">
      <c r="A66" s="430" t="s">
        <v>559</v>
      </c>
      <c r="B66" s="455" t="s">
        <v>499</v>
      </c>
      <c r="C66" s="462">
        <f t="shared" si="5"/>
        <v>471</v>
      </c>
      <c r="D66" s="522">
        <v>220</v>
      </c>
      <c r="E66" s="584">
        <v>251</v>
      </c>
      <c r="F66" s="584">
        <v>4</v>
      </c>
      <c r="G66" s="584"/>
      <c r="H66" s="462">
        <f t="shared" si="6"/>
        <v>467</v>
      </c>
      <c r="I66" s="462">
        <f t="shared" si="7"/>
        <v>379</v>
      </c>
      <c r="J66" s="584">
        <v>205</v>
      </c>
      <c r="K66" s="584">
        <v>18</v>
      </c>
      <c r="L66" s="478">
        <f t="shared" si="10"/>
        <v>155</v>
      </c>
      <c r="M66" s="584"/>
      <c r="N66" s="584">
        <v>1</v>
      </c>
      <c r="O66" s="584"/>
      <c r="P66" s="584"/>
      <c r="Q66" s="584">
        <v>88</v>
      </c>
      <c r="R66" s="462">
        <f t="shared" si="9"/>
        <v>244</v>
      </c>
      <c r="S66" s="513"/>
      <c r="T66" s="509"/>
      <c r="U66" s="513">
        <f t="shared" si="3"/>
        <v>0</v>
      </c>
      <c r="V66" s="507"/>
      <c r="W66" s="378">
        <f t="shared" si="4"/>
        <v>0.5883905013192612</v>
      </c>
      <c r="X66" s="506"/>
      <c r="Y66" s="485"/>
      <c r="Z66" s="453"/>
    </row>
    <row r="67" spans="1:26" ht="20.25" customHeight="1">
      <c r="A67" s="430" t="s">
        <v>560</v>
      </c>
      <c r="B67" s="455" t="s">
        <v>500</v>
      </c>
      <c r="C67" s="462">
        <f t="shared" si="5"/>
        <v>290</v>
      </c>
      <c r="D67" s="522">
        <v>124</v>
      </c>
      <c r="E67" s="584">
        <v>166</v>
      </c>
      <c r="F67" s="584">
        <v>2</v>
      </c>
      <c r="G67" s="584"/>
      <c r="H67" s="462">
        <f t="shared" si="6"/>
        <v>288</v>
      </c>
      <c r="I67" s="462">
        <f t="shared" si="7"/>
        <v>191</v>
      </c>
      <c r="J67" s="584">
        <v>136</v>
      </c>
      <c r="K67" s="584">
        <v>13</v>
      </c>
      <c r="L67" s="478">
        <f t="shared" si="10"/>
        <v>42</v>
      </c>
      <c r="M67" s="584"/>
      <c r="N67" s="584"/>
      <c r="O67" s="584"/>
      <c r="P67" s="584"/>
      <c r="Q67" s="584">
        <v>97</v>
      </c>
      <c r="R67" s="462">
        <f t="shared" si="9"/>
        <v>139</v>
      </c>
      <c r="S67" s="513"/>
      <c r="T67" s="509"/>
      <c r="U67" s="513">
        <f t="shared" si="3"/>
        <v>0</v>
      </c>
      <c r="V67" s="507"/>
      <c r="W67" s="378">
        <f t="shared" si="4"/>
        <v>0.7801047120418848</v>
      </c>
      <c r="X67" s="506"/>
      <c r="Y67" s="485"/>
      <c r="Z67" s="453"/>
    </row>
    <row r="68" spans="1:26" ht="20.25" customHeight="1">
      <c r="A68" s="430" t="s">
        <v>501</v>
      </c>
      <c r="B68" s="455" t="s">
        <v>502</v>
      </c>
      <c r="C68" s="462">
        <f t="shared" si="5"/>
        <v>627</v>
      </c>
      <c r="D68" s="523">
        <v>290</v>
      </c>
      <c r="E68" s="585">
        <v>337</v>
      </c>
      <c r="F68" s="585">
        <v>1</v>
      </c>
      <c r="G68" s="585"/>
      <c r="H68" s="462">
        <f t="shared" si="6"/>
        <v>626</v>
      </c>
      <c r="I68" s="462">
        <f t="shared" si="7"/>
        <v>475</v>
      </c>
      <c r="J68" s="585">
        <v>244</v>
      </c>
      <c r="K68" s="585">
        <v>20</v>
      </c>
      <c r="L68" s="478">
        <f t="shared" si="10"/>
        <v>210</v>
      </c>
      <c r="M68" s="585"/>
      <c r="N68" s="585">
        <v>1</v>
      </c>
      <c r="O68" s="585"/>
      <c r="P68" s="586"/>
      <c r="Q68" s="587">
        <v>151</v>
      </c>
      <c r="R68" s="462">
        <f t="shared" si="9"/>
        <v>362</v>
      </c>
      <c r="S68" s="513"/>
      <c r="T68" s="509"/>
      <c r="U68" s="513">
        <f t="shared" si="3"/>
        <v>0</v>
      </c>
      <c r="V68" s="507"/>
      <c r="W68" s="378">
        <f t="shared" si="4"/>
        <v>0.5557894736842105</v>
      </c>
      <c r="X68" s="506"/>
      <c r="Y68" s="485"/>
      <c r="Z68" s="453"/>
    </row>
    <row r="69" spans="1:26" ht="20.25" customHeight="1">
      <c r="A69" s="432" t="s">
        <v>61</v>
      </c>
      <c r="B69" s="433" t="s">
        <v>503</v>
      </c>
      <c r="C69" s="462">
        <f t="shared" si="5"/>
        <v>251</v>
      </c>
      <c r="D69" s="462">
        <f>D70+D71+D72</f>
        <v>94</v>
      </c>
      <c r="E69" s="462">
        <f aca="true" t="shared" si="19" ref="E69:R69">E70+E71+E72</f>
        <v>157</v>
      </c>
      <c r="F69" s="462">
        <f t="shared" si="19"/>
        <v>0</v>
      </c>
      <c r="G69" s="462">
        <f t="shared" si="19"/>
        <v>0</v>
      </c>
      <c r="H69" s="462">
        <f t="shared" si="6"/>
        <v>251</v>
      </c>
      <c r="I69" s="462">
        <f t="shared" si="19"/>
        <v>217</v>
      </c>
      <c r="J69" s="462">
        <f t="shared" si="19"/>
        <v>101</v>
      </c>
      <c r="K69" s="462">
        <f t="shared" si="19"/>
        <v>0</v>
      </c>
      <c r="L69" s="462">
        <f t="shared" si="10"/>
        <v>116</v>
      </c>
      <c r="M69" s="462">
        <f t="shared" si="19"/>
        <v>0</v>
      </c>
      <c r="N69" s="462">
        <f t="shared" si="19"/>
        <v>0</v>
      </c>
      <c r="O69" s="462">
        <f t="shared" si="19"/>
        <v>0</v>
      </c>
      <c r="P69" s="462">
        <f t="shared" si="19"/>
        <v>0</v>
      </c>
      <c r="Q69" s="462">
        <f t="shared" si="19"/>
        <v>34</v>
      </c>
      <c r="R69" s="462">
        <f t="shared" si="19"/>
        <v>150</v>
      </c>
      <c r="S69" s="513">
        <f>R69-Q69</f>
        <v>116</v>
      </c>
      <c r="T69" s="509">
        <f>'[18]06'!$T$71</f>
        <v>50</v>
      </c>
      <c r="U69" s="513">
        <f t="shared" si="3"/>
        <v>66</v>
      </c>
      <c r="V69" s="507">
        <f>U69/T69</f>
        <v>1.32</v>
      </c>
      <c r="W69" s="378">
        <f t="shared" si="4"/>
        <v>0.46543778801843316</v>
      </c>
      <c r="X69" s="506">
        <f>Y69/'[11]06'!$T$74</f>
        <v>1.1090909090909091</v>
      </c>
      <c r="Y69" s="487">
        <f>Z69-'[11]06'!$T$74</f>
        <v>61</v>
      </c>
      <c r="Z69" s="453">
        <f>R69-Q69</f>
        <v>116</v>
      </c>
    </row>
    <row r="70" spans="1:26" ht="20.25" customHeight="1">
      <c r="A70" s="430" t="s">
        <v>504</v>
      </c>
      <c r="B70" s="437" t="s">
        <v>505</v>
      </c>
      <c r="C70" s="462">
        <f t="shared" si="5"/>
        <v>82</v>
      </c>
      <c r="D70" s="458">
        <v>37</v>
      </c>
      <c r="E70" s="458">
        <f>'[10]Mẫu BC việc theo CHV Mẫu 06'!$E$13</f>
        <v>45</v>
      </c>
      <c r="F70" s="458">
        <f>'[10]Mẫu BC việc theo CHV Mẫu 06'!$F$13</f>
        <v>0</v>
      </c>
      <c r="G70" s="458"/>
      <c r="H70" s="462">
        <f t="shared" si="6"/>
        <v>82</v>
      </c>
      <c r="I70" s="462">
        <f t="shared" si="7"/>
        <v>68</v>
      </c>
      <c r="J70" s="458">
        <f>'[10]Mẫu BC việc theo CHV Mẫu 06'!$J$13</f>
        <v>33</v>
      </c>
      <c r="K70" s="458">
        <f>'[10]Mẫu BC việc theo CHV Mẫu 06'!$K$13</f>
        <v>0</v>
      </c>
      <c r="L70" s="478">
        <f t="shared" si="10"/>
        <v>35</v>
      </c>
      <c r="M70" s="458">
        <f>'[10]Mẫu BC việc theo CHV Mẫu 06'!$M$13</f>
        <v>0</v>
      </c>
      <c r="N70" s="458">
        <f>'[10]Mẫu BC việc theo CHV Mẫu 06'!$N$13</f>
        <v>0</v>
      </c>
      <c r="O70" s="458">
        <f>'[10]Mẫu BC việc theo CHV Mẫu 06'!$O$13</f>
        <v>0</v>
      </c>
      <c r="P70" s="458">
        <f>'[10]Mẫu BC việc theo CHV Mẫu 06'!$P$13</f>
        <v>0</v>
      </c>
      <c r="Q70" s="459">
        <f>'[10]Mẫu BC việc theo CHV Mẫu 06'!$Q$13</f>
        <v>14</v>
      </c>
      <c r="R70" s="462">
        <f t="shared" si="9"/>
        <v>49</v>
      </c>
      <c r="S70" s="513"/>
      <c r="T70" s="509"/>
      <c r="U70" s="513">
        <f t="shared" si="3"/>
        <v>0</v>
      </c>
      <c r="V70" s="507"/>
      <c r="W70" s="378">
        <f t="shared" si="4"/>
        <v>0.4852941176470588</v>
      </c>
      <c r="X70" s="506"/>
      <c r="Y70" s="485"/>
      <c r="Z70" s="453"/>
    </row>
    <row r="71" spans="1:26" ht="20.25" customHeight="1">
      <c r="A71" s="430" t="s">
        <v>506</v>
      </c>
      <c r="B71" s="437" t="s">
        <v>507</v>
      </c>
      <c r="C71" s="462">
        <f t="shared" si="5"/>
        <v>73</v>
      </c>
      <c r="D71" s="458">
        <v>24</v>
      </c>
      <c r="E71" s="458">
        <f>'[10]Mẫu BC việc theo CHV Mẫu 06'!$E$14</f>
        <v>49</v>
      </c>
      <c r="F71" s="458">
        <f>'[10]Mẫu BC việc theo CHV Mẫu 06'!$F$14</f>
        <v>0</v>
      </c>
      <c r="G71" s="458"/>
      <c r="H71" s="462">
        <f t="shared" si="6"/>
        <v>73</v>
      </c>
      <c r="I71" s="462">
        <f t="shared" si="7"/>
        <v>60</v>
      </c>
      <c r="J71" s="458">
        <f>'[10]Mẫu BC việc theo CHV Mẫu 06'!$J$14</f>
        <v>40</v>
      </c>
      <c r="K71" s="458">
        <f>'[10]Mẫu BC việc theo CHV Mẫu 06'!$K$14</f>
        <v>0</v>
      </c>
      <c r="L71" s="478">
        <f>I71-J71-K71-M71-N71-O71-P71</f>
        <v>20</v>
      </c>
      <c r="M71" s="458">
        <f>'[10]Mẫu BC việc theo CHV Mẫu 06'!$M$14</f>
        <v>0</v>
      </c>
      <c r="N71" s="458">
        <f>'[10]Mẫu BC việc theo CHV Mẫu 06'!$N$14</f>
        <v>0</v>
      </c>
      <c r="O71" s="458">
        <f>'[10]Mẫu BC việc theo CHV Mẫu 06'!$O$14</f>
        <v>0</v>
      </c>
      <c r="P71" s="458">
        <f>'[10]Mẫu BC việc theo CHV Mẫu 06'!$P$14</f>
        <v>0</v>
      </c>
      <c r="Q71" s="459">
        <f>'[10]Mẫu BC việc theo CHV Mẫu 06'!$Q$14</f>
        <v>13</v>
      </c>
      <c r="R71" s="462">
        <f t="shared" si="9"/>
        <v>33</v>
      </c>
      <c r="S71" s="513"/>
      <c r="T71" s="509"/>
      <c r="U71" s="513">
        <f t="shared" si="3"/>
        <v>0</v>
      </c>
      <c r="V71" s="507"/>
      <c r="W71" s="378">
        <f t="shared" si="4"/>
        <v>0.6666666666666666</v>
      </c>
      <c r="X71" s="506"/>
      <c r="Y71" s="485"/>
      <c r="Z71" s="453"/>
    </row>
    <row r="72" spans="1:26" ht="20.25" customHeight="1">
      <c r="A72" s="430" t="s">
        <v>556</v>
      </c>
      <c r="B72" s="437" t="s">
        <v>557</v>
      </c>
      <c r="C72" s="462">
        <f t="shared" si="5"/>
        <v>96</v>
      </c>
      <c r="D72" s="458">
        <v>33</v>
      </c>
      <c r="E72" s="458">
        <f>'[10]Mẫu BC việc theo CHV Mẫu 06'!$E$15</f>
        <v>63</v>
      </c>
      <c r="F72" s="458">
        <f>'[10]Mẫu BC việc theo CHV Mẫu 06'!$F$15</f>
        <v>0</v>
      </c>
      <c r="G72" s="458"/>
      <c r="H72" s="462">
        <f t="shared" si="6"/>
        <v>96</v>
      </c>
      <c r="I72" s="462">
        <f t="shared" si="7"/>
        <v>89</v>
      </c>
      <c r="J72" s="458">
        <f>'[10]Mẫu BC việc theo CHV Mẫu 06'!$J$15</f>
        <v>28</v>
      </c>
      <c r="K72" s="458">
        <f>'[10]Mẫu BC việc theo CHV Mẫu 06'!$K$15</f>
        <v>0</v>
      </c>
      <c r="L72" s="478">
        <f t="shared" si="10"/>
        <v>61</v>
      </c>
      <c r="M72" s="458">
        <f>'[10]Mẫu BC việc theo CHV Mẫu 06'!$M$15</f>
        <v>0</v>
      </c>
      <c r="N72" s="458">
        <f>'[10]Mẫu BC việc theo CHV Mẫu 06'!$N$15</f>
        <v>0</v>
      </c>
      <c r="O72" s="458">
        <f>'[10]Mẫu BC việc theo CHV Mẫu 06'!$O$15</f>
        <v>0</v>
      </c>
      <c r="P72" s="458">
        <f>'[10]Mẫu BC việc theo CHV Mẫu 06'!$P$15</f>
        <v>0</v>
      </c>
      <c r="Q72" s="459">
        <f>'[10]Mẫu BC việc theo CHV Mẫu 06'!$Q$15</f>
        <v>7</v>
      </c>
      <c r="R72" s="462">
        <f t="shared" si="9"/>
        <v>68</v>
      </c>
      <c r="S72" s="513"/>
      <c r="T72" s="509"/>
      <c r="U72" s="513">
        <f t="shared" si="3"/>
        <v>0</v>
      </c>
      <c r="V72" s="507"/>
      <c r="W72" s="378">
        <f t="shared" si="4"/>
        <v>0.3146067415730337</v>
      </c>
      <c r="X72" s="506"/>
      <c r="Y72" s="485"/>
      <c r="Z72" s="453"/>
    </row>
    <row r="73" spans="1:26" ht="20.25" customHeight="1">
      <c r="A73" s="432" t="s">
        <v>62</v>
      </c>
      <c r="B73" s="433" t="s">
        <v>508</v>
      </c>
      <c r="C73" s="462">
        <f t="shared" si="5"/>
        <v>1088</v>
      </c>
      <c r="D73" s="462">
        <f>D74+D75+D76+D77+D78</f>
        <v>494</v>
      </c>
      <c r="E73" s="462">
        <f aca="true" t="shared" si="20" ref="E73:Q73">E74+E75+E76+E77+E78</f>
        <v>594</v>
      </c>
      <c r="F73" s="462">
        <f t="shared" si="20"/>
        <v>1</v>
      </c>
      <c r="G73" s="462">
        <f t="shared" si="20"/>
        <v>0</v>
      </c>
      <c r="H73" s="462">
        <f t="shared" si="6"/>
        <v>1087</v>
      </c>
      <c r="I73" s="462">
        <f t="shared" si="7"/>
        <v>913</v>
      </c>
      <c r="J73" s="462">
        <f t="shared" si="20"/>
        <v>445</v>
      </c>
      <c r="K73" s="462">
        <f t="shared" si="20"/>
        <v>5</v>
      </c>
      <c r="L73" s="462">
        <f t="shared" si="10"/>
        <v>461</v>
      </c>
      <c r="M73" s="462">
        <f t="shared" si="20"/>
        <v>1</v>
      </c>
      <c r="N73" s="462">
        <f t="shared" si="20"/>
        <v>1</v>
      </c>
      <c r="O73" s="462">
        <f t="shared" si="20"/>
        <v>0</v>
      </c>
      <c r="P73" s="462">
        <f t="shared" si="20"/>
        <v>0</v>
      </c>
      <c r="Q73" s="462">
        <f t="shared" si="20"/>
        <v>174</v>
      </c>
      <c r="R73" s="462">
        <f t="shared" si="9"/>
        <v>637</v>
      </c>
      <c r="S73" s="513">
        <f>R73-Q73</f>
        <v>463</v>
      </c>
      <c r="T73" s="509">
        <f>'[18]06'!$T$75</f>
        <v>318</v>
      </c>
      <c r="U73" s="513">
        <f t="shared" si="3"/>
        <v>145</v>
      </c>
      <c r="V73" s="507">
        <f>U73/T73</f>
        <v>0.4559748427672956</v>
      </c>
      <c r="W73" s="378">
        <f t="shared" si="4"/>
        <v>0.4928806133625411</v>
      </c>
      <c r="X73" s="506">
        <f>Y73/'[11]06'!$T$78</f>
        <v>0.528052805280528</v>
      </c>
      <c r="Y73" s="487">
        <f>Z73-'[11]06'!$T$78</f>
        <v>160</v>
      </c>
      <c r="Z73" s="453">
        <f>R73-Q73</f>
        <v>463</v>
      </c>
    </row>
    <row r="74" spans="1:26" ht="20.25" customHeight="1">
      <c r="A74" s="430" t="s">
        <v>509</v>
      </c>
      <c r="B74" s="438" t="s">
        <v>510</v>
      </c>
      <c r="C74" s="462">
        <f t="shared" si="5"/>
        <v>48</v>
      </c>
      <c r="D74" s="471">
        <v>0</v>
      </c>
      <c r="E74" s="471">
        <f>'[9]việc CHV Mẫu 06'!$E$14</f>
        <v>48</v>
      </c>
      <c r="F74" s="471">
        <f>'[9]việc CHV Mẫu 06'!$F$14</f>
        <v>0</v>
      </c>
      <c r="G74" s="471">
        <v>0</v>
      </c>
      <c r="H74" s="462">
        <f t="shared" si="6"/>
        <v>48</v>
      </c>
      <c r="I74" s="462">
        <f t="shared" si="7"/>
        <v>48</v>
      </c>
      <c r="J74" s="471">
        <f>'[9]việc CHV Mẫu 06'!$J$14</f>
        <v>47</v>
      </c>
      <c r="K74" s="471">
        <f>'[9]việc CHV Mẫu 06'!$K$14</f>
        <v>0</v>
      </c>
      <c r="L74" s="478">
        <f t="shared" si="10"/>
        <v>1</v>
      </c>
      <c r="M74" s="471">
        <f>'[9]việc CHV Mẫu 06'!$M$14</f>
        <v>0</v>
      </c>
      <c r="N74" s="471">
        <f>'[9]việc CHV Mẫu 06'!$N$14</f>
        <v>0</v>
      </c>
      <c r="O74" s="471">
        <f>'[9]việc CHV Mẫu 06'!$O$14</f>
        <v>0</v>
      </c>
      <c r="P74" s="469">
        <f>'[9]việc CHV Mẫu 06'!$P$14</f>
        <v>0</v>
      </c>
      <c r="Q74" s="470">
        <f>'[9]việc CHV Mẫu 06'!$Q$14</f>
        <v>0</v>
      </c>
      <c r="R74" s="462">
        <f t="shared" si="9"/>
        <v>1</v>
      </c>
      <c r="S74" s="513"/>
      <c r="T74" s="509"/>
      <c r="U74" s="513">
        <f aca="true" t="shared" si="21" ref="U74:U94">S74-T74</f>
        <v>0</v>
      </c>
      <c r="V74" s="507"/>
      <c r="W74" s="378">
        <f t="shared" si="4"/>
        <v>0.9791666666666666</v>
      </c>
      <c r="X74" s="506"/>
      <c r="Y74" s="485"/>
      <c r="Z74" s="453"/>
    </row>
    <row r="75" spans="1:26" ht="20.25" customHeight="1">
      <c r="A75" s="430" t="s">
        <v>511</v>
      </c>
      <c r="B75" s="438" t="s">
        <v>512</v>
      </c>
      <c r="C75" s="462">
        <f t="shared" si="5"/>
        <v>320</v>
      </c>
      <c r="D75" s="471">
        <v>166</v>
      </c>
      <c r="E75" s="471">
        <f>'[9]việc CHV Mẫu 06'!$E$15</f>
        <v>154</v>
      </c>
      <c r="F75" s="471">
        <f>'[9]việc CHV Mẫu 06'!$F$15</f>
        <v>0</v>
      </c>
      <c r="G75" s="471">
        <v>0</v>
      </c>
      <c r="H75" s="462">
        <f t="shared" si="6"/>
        <v>320</v>
      </c>
      <c r="I75" s="462">
        <f t="shared" si="7"/>
        <v>273</v>
      </c>
      <c r="J75" s="471">
        <f>'[9]việc CHV Mẫu 06'!$J$15</f>
        <v>108</v>
      </c>
      <c r="K75" s="471">
        <f>'[9]việc CHV Mẫu 06'!$K$15</f>
        <v>3</v>
      </c>
      <c r="L75" s="478">
        <f t="shared" si="10"/>
        <v>162</v>
      </c>
      <c r="M75" s="471">
        <f>'[9]việc CHV Mẫu 06'!$M$15</f>
        <v>0</v>
      </c>
      <c r="N75" s="471">
        <f>'[9]việc CHV Mẫu 06'!$N$15</f>
        <v>0</v>
      </c>
      <c r="O75" s="471">
        <f>-'[9]việc CHV Mẫu 06'!$O$15</f>
        <v>0</v>
      </c>
      <c r="P75" s="469">
        <f>'[9]việc CHV Mẫu 06'!$P$15</f>
        <v>0</v>
      </c>
      <c r="Q75" s="470">
        <f>'[9]việc CHV Mẫu 06'!$Q$15</f>
        <v>47</v>
      </c>
      <c r="R75" s="462">
        <f t="shared" si="9"/>
        <v>209</v>
      </c>
      <c r="S75" s="513"/>
      <c r="T75" s="509"/>
      <c r="U75" s="513">
        <f t="shared" si="21"/>
        <v>0</v>
      </c>
      <c r="V75" s="507"/>
      <c r="W75" s="378">
        <f t="shared" si="4"/>
        <v>0.4065934065934066</v>
      </c>
      <c r="X75" s="506"/>
      <c r="Y75" s="485"/>
      <c r="Z75" s="453"/>
    </row>
    <row r="76" spans="1:26" ht="20.25" customHeight="1">
      <c r="A76" s="430" t="s">
        <v>513</v>
      </c>
      <c r="B76" s="438" t="s">
        <v>514</v>
      </c>
      <c r="C76" s="462">
        <f t="shared" si="5"/>
        <v>207</v>
      </c>
      <c r="D76" s="471">
        <v>110</v>
      </c>
      <c r="E76" s="471">
        <f>'[9]việc CHV Mẫu 06'!$E$16</f>
        <v>97</v>
      </c>
      <c r="F76" s="471">
        <f>'[9]việc CHV Mẫu 06'!$F$16</f>
        <v>0</v>
      </c>
      <c r="G76" s="471">
        <v>0</v>
      </c>
      <c r="H76" s="462">
        <f t="shared" si="6"/>
        <v>207</v>
      </c>
      <c r="I76" s="462">
        <f t="shared" si="7"/>
        <v>167</v>
      </c>
      <c r="J76" s="471">
        <f>'[9]việc CHV Mẫu 06'!$J$16</f>
        <v>75</v>
      </c>
      <c r="K76" s="471">
        <f>'[9]việc CHV Mẫu 06'!$K$16</f>
        <v>0</v>
      </c>
      <c r="L76" s="478">
        <f t="shared" si="10"/>
        <v>92</v>
      </c>
      <c r="M76" s="471">
        <f>'[9]việc CHV Mẫu 06'!$M$16</f>
        <v>0</v>
      </c>
      <c r="N76" s="471">
        <f>'[9]việc CHV Mẫu 06'!$N$16</f>
        <v>0</v>
      </c>
      <c r="O76" s="471">
        <f>'[9]việc CHV Mẫu 06'!$O$16</f>
        <v>0</v>
      </c>
      <c r="P76" s="469">
        <f>'[9]việc CHV Mẫu 06'!$P$16</f>
        <v>0</v>
      </c>
      <c r="Q76" s="470">
        <f>'[9]việc CHV Mẫu 06'!$Q$16</f>
        <v>40</v>
      </c>
      <c r="R76" s="462">
        <f t="shared" si="9"/>
        <v>132</v>
      </c>
      <c r="S76" s="513"/>
      <c r="T76" s="509"/>
      <c r="U76" s="513">
        <f t="shared" si="21"/>
        <v>0</v>
      </c>
      <c r="V76" s="507"/>
      <c r="W76" s="378">
        <f aca="true" t="shared" si="22" ref="W76:W94">(J76+K76)/I76</f>
        <v>0.4491017964071856</v>
      </c>
      <c r="X76" s="506"/>
      <c r="Y76" s="485"/>
      <c r="Z76" s="453"/>
    </row>
    <row r="77" spans="1:26" ht="20.25" customHeight="1">
      <c r="A77" s="430" t="s">
        <v>515</v>
      </c>
      <c r="B77" s="438" t="s">
        <v>516</v>
      </c>
      <c r="C77" s="462">
        <f t="shared" si="5"/>
        <v>204</v>
      </c>
      <c r="D77" s="471">
        <v>66</v>
      </c>
      <c r="E77" s="471">
        <f>'[9]việc CHV Mẫu 06'!$E$17</f>
        <v>138</v>
      </c>
      <c r="F77" s="471">
        <f>'[9]việc CHV Mẫu 06'!$F$17</f>
        <v>1</v>
      </c>
      <c r="G77" s="471">
        <v>0</v>
      </c>
      <c r="H77" s="462">
        <f t="shared" si="6"/>
        <v>203</v>
      </c>
      <c r="I77" s="462">
        <f t="shared" si="7"/>
        <v>187</v>
      </c>
      <c r="J77" s="471">
        <f>'[9]việc CHV Mẫu 06'!$J$17</f>
        <v>109</v>
      </c>
      <c r="K77" s="471">
        <f>'[9]việc CHV Mẫu 06'!$K$17</f>
        <v>1</v>
      </c>
      <c r="L77" s="478">
        <f t="shared" si="10"/>
        <v>76</v>
      </c>
      <c r="M77" s="471">
        <f>'[9]việc CHV Mẫu 06'!$M$17</f>
        <v>1</v>
      </c>
      <c r="N77" s="471">
        <f>'[9]việc CHV Mẫu 06'!$N$17</f>
        <v>0</v>
      </c>
      <c r="O77" s="471">
        <f>'[9]việc CHV Mẫu 06'!$O$17</f>
        <v>0</v>
      </c>
      <c r="P77" s="469">
        <f>'[9]việc CHV Mẫu 06'!$P$17</f>
        <v>0</v>
      </c>
      <c r="Q77" s="470">
        <f>'[9]việc CHV Mẫu 06'!$Q$17</f>
        <v>16</v>
      </c>
      <c r="R77" s="462">
        <f t="shared" si="9"/>
        <v>93</v>
      </c>
      <c r="S77" s="513"/>
      <c r="T77" s="509"/>
      <c r="U77" s="513">
        <f t="shared" si="21"/>
        <v>0</v>
      </c>
      <c r="V77" s="507"/>
      <c r="W77" s="378">
        <f t="shared" si="22"/>
        <v>0.5882352941176471</v>
      </c>
      <c r="X77" s="506"/>
      <c r="Y77" s="485"/>
      <c r="Z77" s="453"/>
    </row>
    <row r="78" spans="1:26" ht="20.25" customHeight="1">
      <c r="A78" s="430" t="s">
        <v>517</v>
      </c>
      <c r="B78" s="438" t="s">
        <v>518</v>
      </c>
      <c r="C78" s="462">
        <f t="shared" si="5"/>
        <v>309</v>
      </c>
      <c r="D78" s="471">
        <v>152</v>
      </c>
      <c r="E78" s="471">
        <f>'[9]việc CHV Mẫu 06'!$E$18</f>
        <v>157</v>
      </c>
      <c r="F78" s="471">
        <f>'[9]việc CHV Mẫu 06'!$F$18</f>
        <v>0</v>
      </c>
      <c r="G78" s="471">
        <v>0</v>
      </c>
      <c r="H78" s="462">
        <f aca="true" t="shared" si="23" ref="H78:H94">C78-F78</f>
        <v>309</v>
      </c>
      <c r="I78" s="462">
        <f t="shared" si="7"/>
        <v>238</v>
      </c>
      <c r="J78" s="471">
        <f>'[9]việc CHV Mẫu 06'!$J$18</f>
        <v>106</v>
      </c>
      <c r="K78" s="471">
        <f>'[9]việc CHV Mẫu 06'!$K$18</f>
        <v>1</v>
      </c>
      <c r="L78" s="478">
        <f aca="true" t="shared" si="24" ref="L78:L94">I78-J78-K78-M78-N78-O78-P78</f>
        <v>130</v>
      </c>
      <c r="M78" s="471">
        <f>'[9]việc CHV Mẫu 06'!$M$18</f>
        <v>0</v>
      </c>
      <c r="N78" s="471">
        <f>'[9]việc CHV Mẫu 06'!$N$18</f>
        <v>1</v>
      </c>
      <c r="O78" s="471">
        <f>'[9]việc CHV Mẫu 06'!$O$18</f>
        <v>0</v>
      </c>
      <c r="P78" s="469">
        <f>'[9]việc CHV Mẫu 06'!$P$18</f>
        <v>0</v>
      </c>
      <c r="Q78" s="470">
        <f>'[9]việc CHV Mẫu 06'!$Q$18</f>
        <v>71</v>
      </c>
      <c r="R78" s="462">
        <f t="shared" si="9"/>
        <v>202</v>
      </c>
      <c r="S78" s="513"/>
      <c r="T78" s="509"/>
      <c r="U78" s="513">
        <f t="shared" si="21"/>
        <v>0</v>
      </c>
      <c r="V78" s="507"/>
      <c r="W78" s="378">
        <f t="shared" si="22"/>
        <v>0.4495798319327731</v>
      </c>
      <c r="X78" s="506"/>
      <c r="Y78" s="485"/>
      <c r="Z78" s="453"/>
    </row>
    <row r="79" spans="1:26" ht="20.25" customHeight="1">
      <c r="A79" s="432" t="s">
        <v>63</v>
      </c>
      <c r="B79" s="433" t="s">
        <v>519</v>
      </c>
      <c r="C79" s="462">
        <f t="shared" si="5"/>
        <v>822</v>
      </c>
      <c r="D79" s="462">
        <f>D80+D81+D82+D83</f>
        <v>418</v>
      </c>
      <c r="E79" s="462">
        <f aca="true" t="shared" si="25" ref="E79:R79">E80+E81+E82+E83</f>
        <v>404</v>
      </c>
      <c r="F79" s="462">
        <f t="shared" si="25"/>
        <v>3</v>
      </c>
      <c r="G79" s="462">
        <f t="shared" si="25"/>
        <v>0</v>
      </c>
      <c r="H79" s="462">
        <f t="shared" si="25"/>
        <v>819</v>
      </c>
      <c r="I79" s="462">
        <f t="shared" si="25"/>
        <v>634</v>
      </c>
      <c r="J79" s="462">
        <f t="shared" si="25"/>
        <v>261</v>
      </c>
      <c r="K79" s="462">
        <f t="shared" si="25"/>
        <v>0</v>
      </c>
      <c r="L79" s="462">
        <f t="shared" si="24"/>
        <v>370</v>
      </c>
      <c r="M79" s="462">
        <f t="shared" si="25"/>
        <v>3</v>
      </c>
      <c r="N79" s="462">
        <f t="shared" si="25"/>
        <v>0</v>
      </c>
      <c r="O79" s="462">
        <f t="shared" si="25"/>
        <v>0</v>
      </c>
      <c r="P79" s="462">
        <f t="shared" si="25"/>
        <v>0</v>
      </c>
      <c r="Q79" s="462">
        <f t="shared" si="25"/>
        <v>185</v>
      </c>
      <c r="R79" s="462">
        <f t="shared" si="25"/>
        <v>558</v>
      </c>
      <c r="S79" s="513">
        <f>R79-Q79</f>
        <v>373</v>
      </c>
      <c r="T79" s="509">
        <f>'[18]06'!$T$82</f>
        <v>247</v>
      </c>
      <c r="U79" s="513">
        <f t="shared" si="21"/>
        <v>126</v>
      </c>
      <c r="V79" s="507">
        <f>U79/T79</f>
        <v>0.5101214574898786</v>
      </c>
      <c r="W79" s="378">
        <f t="shared" si="22"/>
        <v>0.4116719242902208</v>
      </c>
      <c r="X79" s="506">
        <f>Y79/'[11]06'!$T$85</f>
        <v>0.34657039711191334</v>
      </c>
      <c r="Y79" s="487">
        <f>Z79-'[11]06'!$T$85</f>
        <v>96</v>
      </c>
      <c r="Z79" s="453">
        <f>R79-Q79</f>
        <v>373</v>
      </c>
    </row>
    <row r="80" spans="1:26" ht="20.25" customHeight="1">
      <c r="A80" s="430" t="s">
        <v>520</v>
      </c>
      <c r="B80" s="439" t="s">
        <v>521</v>
      </c>
      <c r="C80" s="462">
        <f t="shared" si="5"/>
        <v>318</v>
      </c>
      <c r="D80" s="465">
        <v>136</v>
      </c>
      <c r="E80" s="465">
        <f>'[13]Mẫu BC việc theo CHV Mẫu 06'!$E$14</f>
        <v>182</v>
      </c>
      <c r="F80" s="465">
        <f>'[13]Mẫu BC việc theo CHV Mẫu 06'!$F$14</f>
        <v>0</v>
      </c>
      <c r="G80" s="465">
        <v>0</v>
      </c>
      <c r="H80" s="462">
        <f t="shared" si="23"/>
        <v>318</v>
      </c>
      <c r="I80" s="462">
        <f t="shared" si="7"/>
        <v>264</v>
      </c>
      <c r="J80" s="465">
        <f>'[13]Mẫu BC việc theo CHV Mẫu 06'!$J$14+17</f>
        <v>134</v>
      </c>
      <c r="K80" s="465">
        <f>'[13]Mẫu BC việc theo CHV Mẫu 06'!$K$14</f>
        <v>0</v>
      </c>
      <c r="L80" s="478">
        <f t="shared" si="24"/>
        <v>130</v>
      </c>
      <c r="M80" s="465">
        <f>'[13]Mẫu BC việc theo CHV Mẫu 06'!$M$14</f>
        <v>0</v>
      </c>
      <c r="N80" s="465">
        <f>'[13]Mẫu BC việc theo CHV Mẫu 06'!$N$14</f>
        <v>0</v>
      </c>
      <c r="O80" s="465">
        <f>'[13]Mẫu BC việc theo CHV Mẫu 06'!$O$14</f>
        <v>0</v>
      </c>
      <c r="P80" s="472">
        <f>'[13]Mẫu BC việc theo CHV Mẫu 06'!$P$14</f>
        <v>0</v>
      </c>
      <c r="Q80" s="473">
        <f>'[13]Mẫu BC việc theo CHV Mẫu 06'!$Q$14+3</f>
        <v>54</v>
      </c>
      <c r="R80" s="510">
        <f>C80-F80-G80-J80-K80</f>
        <v>184</v>
      </c>
      <c r="S80" s="513"/>
      <c r="T80" s="511"/>
      <c r="U80" s="513">
        <f t="shared" si="21"/>
        <v>0</v>
      </c>
      <c r="V80" s="507"/>
      <c r="W80" s="378">
        <f t="shared" si="22"/>
        <v>0.5075757575757576</v>
      </c>
      <c r="X80" s="506"/>
      <c r="Y80" s="485"/>
      <c r="Z80" s="453"/>
    </row>
    <row r="81" spans="1:26" ht="20.25" customHeight="1">
      <c r="A81" s="430" t="s">
        <v>522</v>
      </c>
      <c r="B81" s="439" t="s">
        <v>523</v>
      </c>
      <c r="C81" s="462">
        <f t="shared" si="5"/>
        <v>159</v>
      </c>
      <c r="D81" s="465">
        <f>41+51</f>
        <v>92</v>
      </c>
      <c r="E81" s="465">
        <f>'[13]Mẫu BC việc theo CHV Mẫu 06'!$E$15</f>
        <v>67</v>
      </c>
      <c r="F81" s="465">
        <f>'[13]Mẫu BC việc theo CHV Mẫu 06'!$F$15+2</f>
        <v>2</v>
      </c>
      <c r="G81" s="465">
        <v>0</v>
      </c>
      <c r="H81" s="462">
        <f t="shared" si="23"/>
        <v>157</v>
      </c>
      <c r="I81" s="462">
        <f t="shared" si="7"/>
        <v>117</v>
      </c>
      <c r="J81" s="465">
        <f>'[13]Mẫu BC việc theo CHV Mẫu 06'!$J$15+11</f>
        <v>47</v>
      </c>
      <c r="K81" s="465">
        <f>'[13]Mẫu BC việc theo CHV Mẫu 06'!$K$15</f>
        <v>0</v>
      </c>
      <c r="L81" s="478">
        <f t="shared" si="24"/>
        <v>70</v>
      </c>
      <c r="M81" s="465">
        <f>'[13]Mẫu BC việc theo CHV Mẫu 06'!$M$15</f>
        <v>0</v>
      </c>
      <c r="N81" s="465">
        <f>'[13]Mẫu BC việc theo CHV Mẫu 06'!$N$15</f>
        <v>0</v>
      </c>
      <c r="O81" s="465">
        <f>'[13]Mẫu BC việc theo CHV Mẫu 06'!$O$15</f>
        <v>0</v>
      </c>
      <c r="P81" s="472">
        <f>'[13]Mẫu BC việc theo CHV Mẫu 06'!$P$15</f>
        <v>0</v>
      </c>
      <c r="Q81" s="473">
        <f>'[13]Mẫu BC việc theo CHV Mẫu 06'!$Q$15+2</f>
        <v>40</v>
      </c>
      <c r="R81" s="510">
        <f>C81-F81-G81-J81-K81</f>
        <v>110</v>
      </c>
      <c r="S81" s="513"/>
      <c r="T81" s="511"/>
      <c r="U81" s="513">
        <f t="shared" si="21"/>
        <v>0</v>
      </c>
      <c r="V81" s="507"/>
      <c r="W81" s="378">
        <f t="shared" si="22"/>
        <v>0.4017094017094017</v>
      </c>
      <c r="X81" s="506"/>
      <c r="Y81" s="485"/>
      <c r="Z81" s="453"/>
    </row>
    <row r="82" spans="1:26" ht="20.25" customHeight="1">
      <c r="A82" s="430" t="s">
        <v>524</v>
      </c>
      <c r="B82" s="439" t="s">
        <v>525</v>
      </c>
      <c r="C82" s="462">
        <f t="shared" si="5"/>
        <v>345</v>
      </c>
      <c r="D82" s="465">
        <v>190</v>
      </c>
      <c r="E82" s="465">
        <f>'[13]Mẫu BC việc theo CHV Mẫu 06'!$E$16</f>
        <v>155</v>
      </c>
      <c r="F82" s="465">
        <f>'[13]Mẫu BC việc theo CHV Mẫu 06'!$F$16</f>
        <v>1</v>
      </c>
      <c r="G82" s="465"/>
      <c r="H82" s="462">
        <f t="shared" si="23"/>
        <v>344</v>
      </c>
      <c r="I82" s="462">
        <f t="shared" si="7"/>
        <v>253</v>
      </c>
      <c r="J82" s="465">
        <f>'[13]Mẫu BC việc theo CHV Mẫu 06'!$J$16+10</f>
        <v>80</v>
      </c>
      <c r="K82" s="465">
        <f>'[13]Mẫu BC việc theo CHV Mẫu 06'!$K$16</f>
        <v>0</v>
      </c>
      <c r="L82" s="478">
        <f t="shared" si="24"/>
        <v>170</v>
      </c>
      <c r="M82" s="465">
        <f>'[13]Mẫu BC việc theo CHV Mẫu 06'!$M$16</f>
        <v>3</v>
      </c>
      <c r="N82" s="465">
        <f>'[13]Mẫu BC việc theo CHV Mẫu 06'!$N$16</f>
        <v>0</v>
      </c>
      <c r="O82" s="465">
        <f>'[13]Mẫu BC việc theo CHV Mẫu 06'!$O$16</f>
        <v>0</v>
      </c>
      <c r="P82" s="472">
        <f>'[13]Mẫu BC việc theo CHV Mẫu 06'!$P$16</f>
        <v>0</v>
      </c>
      <c r="Q82" s="473">
        <f>'[13]Mẫu BC việc theo CHV Mẫu 06'!$Q$16</f>
        <v>91</v>
      </c>
      <c r="R82" s="510">
        <f>C82-F82-G82-J82-K82</f>
        <v>264</v>
      </c>
      <c r="S82" s="513"/>
      <c r="T82" s="511"/>
      <c r="U82" s="513">
        <f t="shared" si="21"/>
        <v>0</v>
      </c>
      <c r="V82" s="507"/>
      <c r="W82" s="378">
        <f t="shared" si="22"/>
        <v>0.31620553359683795</v>
      </c>
      <c r="X82" s="506"/>
      <c r="Y82" s="485"/>
      <c r="Z82" s="453"/>
    </row>
    <row r="83" spans="1:26" ht="20.25" customHeight="1">
      <c r="A83" s="430"/>
      <c r="B83" s="439"/>
      <c r="C83" s="462">
        <f t="shared" si="5"/>
        <v>0</v>
      </c>
      <c r="D83" s="465"/>
      <c r="E83" s="465">
        <f>'[13]Mẫu BC việc theo CHV Mẫu 06'!$E$17</f>
        <v>0</v>
      </c>
      <c r="F83" s="465">
        <f>'[13]Mẫu BC việc theo CHV Mẫu 06'!$F$17</f>
        <v>0</v>
      </c>
      <c r="G83" s="465">
        <v>0</v>
      </c>
      <c r="H83" s="462">
        <f t="shared" si="23"/>
        <v>0</v>
      </c>
      <c r="I83" s="462">
        <f t="shared" si="7"/>
        <v>0</v>
      </c>
      <c r="J83" s="465">
        <f>'[13]Mẫu BC việc theo CHV Mẫu 06'!$J$17</f>
        <v>0</v>
      </c>
      <c r="K83" s="465">
        <f>'[13]Mẫu BC việc theo CHV Mẫu 06'!$K$17</f>
        <v>0</v>
      </c>
      <c r="L83" s="478">
        <f t="shared" si="24"/>
        <v>0</v>
      </c>
      <c r="M83" s="465">
        <f>'[13]Mẫu BC việc theo CHV Mẫu 06'!$M$17</f>
        <v>0</v>
      </c>
      <c r="N83" s="465"/>
      <c r="O83" s="465">
        <f>'[13]Mẫu BC việc theo CHV Mẫu 06'!$O$17</f>
        <v>0</v>
      </c>
      <c r="P83" s="472">
        <f>'[13]Mẫu BC việc theo CHV Mẫu 06'!$P$17</f>
        <v>0</v>
      </c>
      <c r="Q83" s="473">
        <f>'[13]Mẫu BC việc theo CHV Mẫu 06'!$Q$17</f>
        <v>0</v>
      </c>
      <c r="R83" s="510">
        <f>C83-F83-G83-J83-K83</f>
        <v>0</v>
      </c>
      <c r="S83" s="513"/>
      <c r="T83" s="511"/>
      <c r="U83" s="513">
        <f t="shared" si="21"/>
        <v>0</v>
      </c>
      <c r="V83" s="507"/>
      <c r="W83" s="378"/>
      <c r="X83" s="506"/>
      <c r="Y83" s="485"/>
      <c r="Z83" s="453"/>
    </row>
    <row r="84" spans="1:26" ht="20.25" customHeight="1">
      <c r="A84" s="432" t="s">
        <v>83</v>
      </c>
      <c r="B84" s="433" t="s">
        <v>526</v>
      </c>
      <c r="C84" s="462">
        <f t="shared" si="5"/>
        <v>353</v>
      </c>
      <c r="D84" s="462">
        <f>D85+D86+D87</f>
        <v>143</v>
      </c>
      <c r="E84" s="462">
        <f aca="true" t="shared" si="26" ref="E84:R84">E85+E86+E87</f>
        <v>210</v>
      </c>
      <c r="F84" s="462">
        <f t="shared" si="26"/>
        <v>2</v>
      </c>
      <c r="G84" s="462">
        <f t="shared" si="26"/>
        <v>0</v>
      </c>
      <c r="H84" s="462">
        <f t="shared" si="26"/>
        <v>351</v>
      </c>
      <c r="I84" s="462">
        <f t="shared" si="26"/>
        <v>277</v>
      </c>
      <c r="J84" s="462">
        <f t="shared" si="26"/>
        <v>106</v>
      </c>
      <c r="K84" s="462">
        <f t="shared" si="26"/>
        <v>6</v>
      </c>
      <c r="L84" s="462">
        <f t="shared" si="24"/>
        <v>163</v>
      </c>
      <c r="M84" s="462">
        <f t="shared" si="26"/>
        <v>0</v>
      </c>
      <c r="N84" s="462">
        <f t="shared" si="26"/>
        <v>2</v>
      </c>
      <c r="O84" s="462">
        <f t="shared" si="26"/>
        <v>0</v>
      </c>
      <c r="P84" s="462">
        <f t="shared" si="26"/>
        <v>0</v>
      </c>
      <c r="Q84" s="462">
        <f t="shared" si="26"/>
        <v>74</v>
      </c>
      <c r="R84" s="462">
        <f t="shared" si="26"/>
        <v>239</v>
      </c>
      <c r="S84" s="513">
        <f>R84-Q84</f>
        <v>165</v>
      </c>
      <c r="T84" s="509">
        <f>'[18]06'!$T$87</f>
        <v>67</v>
      </c>
      <c r="U84" s="513">
        <f t="shared" si="21"/>
        <v>98</v>
      </c>
      <c r="V84" s="507">
        <f>U84/T84</f>
        <v>1.462686567164179</v>
      </c>
      <c r="W84" s="378">
        <f t="shared" si="22"/>
        <v>0.4043321299638989</v>
      </c>
      <c r="X84" s="506">
        <f>Y84/'[11]06'!$T$89</f>
        <v>1.6612903225806452</v>
      </c>
      <c r="Y84" s="487">
        <f>Z84-'[11]06'!$T$89</f>
        <v>103</v>
      </c>
      <c r="Z84" s="453">
        <f>R84-Q84</f>
        <v>165</v>
      </c>
    </row>
    <row r="85" spans="1:26" ht="20.25" customHeight="1">
      <c r="A85" s="430" t="s">
        <v>527</v>
      </c>
      <c r="B85" s="434" t="s">
        <v>574</v>
      </c>
      <c r="C85" s="462">
        <f t="shared" si="5"/>
        <v>90</v>
      </c>
      <c r="D85" s="525">
        <v>12</v>
      </c>
      <c r="E85" s="474">
        <f>'[15]Mẫu BC việc theo CHV Mẫu 06'!$E$13+35</f>
        <v>78</v>
      </c>
      <c r="F85" s="474">
        <f>'[15]Mẫu BC việc theo CHV Mẫu 06'!$F$15</f>
        <v>0</v>
      </c>
      <c r="G85" s="465">
        <v>0</v>
      </c>
      <c r="H85" s="462">
        <f t="shared" si="23"/>
        <v>90</v>
      </c>
      <c r="I85" s="462">
        <f t="shared" si="7"/>
        <v>88</v>
      </c>
      <c r="J85" s="474">
        <f>'[15]Mẫu BC việc theo CHV Mẫu 06'!$J$13</f>
        <v>40</v>
      </c>
      <c r="K85" s="474">
        <f>'[15]Mẫu BC việc theo CHV Mẫu 06'!$K$13</f>
        <v>0</v>
      </c>
      <c r="L85" s="478">
        <f t="shared" si="24"/>
        <v>48</v>
      </c>
      <c r="M85" s="474">
        <f>'[15]Mẫu BC việc theo CHV Mẫu 06'!$M$15</f>
        <v>0</v>
      </c>
      <c r="N85" s="474">
        <f>'[15]Mẫu BC việc theo CHV Mẫu 06'!$N$15</f>
        <v>0</v>
      </c>
      <c r="O85" s="474">
        <f>'[15]Mẫu BC việc theo CHV Mẫu 06'!$O$15</f>
        <v>0</v>
      </c>
      <c r="P85" s="474">
        <f>'[15]Mẫu BC việc theo CHV Mẫu 06'!$P$15</f>
        <v>0</v>
      </c>
      <c r="Q85" s="474">
        <f>'[15]Mẫu BC việc theo CHV Mẫu 06'!$Q$13</f>
        <v>2</v>
      </c>
      <c r="R85" s="462">
        <f t="shared" si="9"/>
        <v>50</v>
      </c>
      <c r="S85" s="513"/>
      <c r="T85" s="509"/>
      <c r="U85" s="513">
        <f t="shared" si="21"/>
        <v>0</v>
      </c>
      <c r="V85" s="507"/>
      <c r="W85" s="378">
        <f t="shared" si="22"/>
        <v>0.45454545454545453</v>
      </c>
      <c r="X85" s="506"/>
      <c r="Y85" s="485"/>
      <c r="Z85" s="453"/>
    </row>
    <row r="86" spans="1:26" ht="20.25" customHeight="1">
      <c r="A86" s="430" t="s">
        <v>528</v>
      </c>
      <c r="B86" s="434" t="s">
        <v>529</v>
      </c>
      <c r="C86" s="462">
        <f t="shared" si="5"/>
        <v>155</v>
      </c>
      <c r="D86" s="525">
        <v>69</v>
      </c>
      <c r="E86" s="474">
        <f>'[15]Mẫu BC việc theo CHV Mẫu 06'!$E$14+12</f>
        <v>86</v>
      </c>
      <c r="F86" s="474">
        <f>'[15]Mẫu BC việc theo CHV Mẫu 06'!$F$16</f>
        <v>2</v>
      </c>
      <c r="G86" s="465"/>
      <c r="H86" s="462">
        <f t="shared" si="23"/>
        <v>153</v>
      </c>
      <c r="I86" s="462">
        <f t="shared" si="7"/>
        <v>115</v>
      </c>
      <c r="J86" s="474">
        <f>'[15]Mẫu BC việc theo CHV Mẫu 06'!$J$14</f>
        <v>39</v>
      </c>
      <c r="K86" s="474">
        <f>'[15]Mẫu BC việc theo CHV Mẫu 06'!$K$14</f>
        <v>4</v>
      </c>
      <c r="L86" s="478">
        <f t="shared" si="24"/>
        <v>70</v>
      </c>
      <c r="M86" s="474">
        <f>'[15]Mẫu BC việc theo CHV Mẫu 06'!$M$16</f>
        <v>0</v>
      </c>
      <c r="N86" s="474">
        <f>'[15]Mẫu BC việc theo CHV Mẫu 06'!$N$14</f>
        <v>2</v>
      </c>
      <c r="O86" s="474">
        <f>'[15]Mẫu BC việc theo CHV Mẫu 06'!$O$16</f>
        <v>0</v>
      </c>
      <c r="P86" s="474">
        <f>'[15]Mẫu BC việc theo CHV Mẫu 06'!$P$16</f>
        <v>0</v>
      </c>
      <c r="Q86" s="474">
        <f>'[15]Mẫu BC việc theo CHV Mẫu 06'!$Q$14</f>
        <v>38</v>
      </c>
      <c r="R86" s="462">
        <f t="shared" si="9"/>
        <v>110</v>
      </c>
      <c r="S86" s="513"/>
      <c r="T86" s="509"/>
      <c r="U86" s="513">
        <f t="shared" si="21"/>
        <v>0</v>
      </c>
      <c r="V86" s="507"/>
      <c r="W86" s="378">
        <f t="shared" si="22"/>
        <v>0.3739130434782609</v>
      </c>
      <c r="X86" s="506"/>
      <c r="Y86" s="485"/>
      <c r="Z86" s="453"/>
    </row>
    <row r="87" spans="1:26" ht="20.25" customHeight="1">
      <c r="A87" s="430" t="s">
        <v>530</v>
      </c>
      <c r="B87" s="434" t="s">
        <v>573</v>
      </c>
      <c r="C87" s="462">
        <f t="shared" si="5"/>
        <v>108</v>
      </c>
      <c r="D87" s="525">
        <v>62</v>
      </c>
      <c r="E87" s="474">
        <f>'[15]Mẫu BC việc theo CHV Mẫu 06'!$E$15+10</f>
        <v>46</v>
      </c>
      <c r="F87" s="474">
        <f>'[15]Mẫu BC việc theo CHV Mẫu 06'!$F$17</f>
        <v>0</v>
      </c>
      <c r="G87" s="465">
        <v>0</v>
      </c>
      <c r="H87" s="462">
        <f t="shared" si="23"/>
        <v>108</v>
      </c>
      <c r="I87" s="462">
        <f t="shared" si="7"/>
        <v>74</v>
      </c>
      <c r="J87" s="474">
        <f>'[15]Mẫu BC việc theo CHV Mẫu 06'!$J$15</f>
        <v>27</v>
      </c>
      <c r="K87" s="474">
        <f>'[15]Mẫu BC việc theo CHV Mẫu 06'!$K$15</f>
        <v>2</v>
      </c>
      <c r="L87" s="478">
        <f t="shared" si="24"/>
        <v>45</v>
      </c>
      <c r="M87" s="474">
        <f>'[15]Mẫu BC việc theo CHV Mẫu 06'!$M$17</f>
        <v>0</v>
      </c>
      <c r="N87" s="474">
        <f>'[15]Mẫu BC việc theo CHV Mẫu 06'!$N$17</f>
        <v>0</v>
      </c>
      <c r="O87" s="474">
        <f>'[15]Mẫu BC việc theo CHV Mẫu 06'!$O$17</f>
        <v>0</v>
      </c>
      <c r="P87" s="474">
        <f>'[15]Mẫu BC việc theo CHV Mẫu 06'!$P$17</f>
        <v>0</v>
      </c>
      <c r="Q87" s="474">
        <f>'[15]Mẫu BC việc theo CHV Mẫu 06'!$Q$15</f>
        <v>34</v>
      </c>
      <c r="R87" s="462">
        <f t="shared" si="9"/>
        <v>79</v>
      </c>
      <c r="S87" s="513"/>
      <c r="T87" s="509"/>
      <c r="U87" s="513">
        <f t="shared" si="21"/>
        <v>0</v>
      </c>
      <c r="V87" s="507"/>
      <c r="W87" s="378">
        <f t="shared" si="22"/>
        <v>0.3918918918918919</v>
      </c>
      <c r="X87" s="506"/>
      <c r="Y87" s="485"/>
      <c r="Z87" s="453"/>
    </row>
    <row r="88" spans="1:26" ht="20.25" customHeight="1">
      <c r="A88" s="432" t="s">
        <v>84</v>
      </c>
      <c r="B88" s="433" t="s">
        <v>531</v>
      </c>
      <c r="C88" s="462">
        <f t="shared" si="5"/>
        <v>402</v>
      </c>
      <c r="D88" s="462">
        <f>D89+D90+D91</f>
        <v>157</v>
      </c>
      <c r="E88" s="462">
        <f aca="true" t="shared" si="27" ref="E88:R88">E89+E90+E91</f>
        <v>245</v>
      </c>
      <c r="F88" s="462">
        <f t="shared" si="27"/>
        <v>2</v>
      </c>
      <c r="G88" s="462">
        <f t="shared" si="27"/>
        <v>0</v>
      </c>
      <c r="H88" s="462">
        <f t="shared" si="27"/>
        <v>400</v>
      </c>
      <c r="I88" s="462">
        <f t="shared" si="27"/>
        <v>302</v>
      </c>
      <c r="J88" s="462">
        <f t="shared" si="27"/>
        <v>172</v>
      </c>
      <c r="K88" s="462">
        <f t="shared" si="27"/>
        <v>10</v>
      </c>
      <c r="L88" s="462">
        <f t="shared" si="24"/>
        <v>120</v>
      </c>
      <c r="M88" s="462">
        <f t="shared" si="27"/>
        <v>0</v>
      </c>
      <c r="N88" s="462">
        <f t="shared" si="27"/>
        <v>0</v>
      </c>
      <c r="O88" s="462">
        <f t="shared" si="27"/>
        <v>0</v>
      </c>
      <c r="P88" s="462">
        <f t="shared" si="27"/>
        <v>0</v>
      </c>
      <c r="Q88" s="462">
        <f t="shared" si="27"/>
        <v>98</v>
      </c>
      <c r="R88" s="462">
        <f t="shared" si="27"/>
        <v>218</v>
      </c>
      <c r="S88" s="513">
        <f>R88-Q88</f>
        <v>120</v>
      </c>
      <c r="T88" s="509">
        <f>'[18]06'!$T$91</f>
        <v>69</v>
      </c>
      <c r="U88" s="513">
        <f t="shared" si="21"/>
        <v>51</v>
      </c>
      <c r="V88" s="507">
        <f>U88/T88</f>
        <v>0.7391304347826086</v>
      </c>
      <c r="W88" s="378">
        <f t="shared" si="22"/>
        <v>0.6026490066225165</v>
      </c>
      <c r="X88" s="506">
        <f>Y88/'[11]06'!$T$93</f>
        <v>0.21212121212121213</v>
      </c>
      <c r="Y88" s="487">
        <f>Z88-'[11]06'!$T$93</f>
        <v>21</v>
      </c>
      <c r="Z88" s="453">
        <f>R88-Q88</f>
        <v>120</v>
      </c>
    </row>
    <row r="89" spans="1:26" ht="20.25" customHeight="1">
      <c r="A89" s="430" t="s">
        <v>532</v>
      </c>
      <c r="B89" s="434" t="s">
        <v>533</v>
      </c>
      <c r="C89" s="462">
        <f t="shared" si="5"/>
        <v>116</v>
      </c>
      <c r="D89" s="460">
        <v>47</v>
      </c>
      <c r="E89" s="460">
        <f>'[12]06'!$E$13</f>
        <v>69</v>
      </c>
      <c r="F89" s="460">
        <f>'[12]06'!$F$13</f>
        <v>0</v>
      </c>
      <c r="G89" s="460"/>
      <c r="H89" s="462">
        <f t="shared" si="23"/>
        <v>116</v>
      </c>
      <c r="I89" s="462">
        <f t="shared" si="7"/>
        <v>94</v>
      </c>
      <c r="J89" s="460">
        <f>'[12]06'!$J$13</f>
        <v>54</v>
      </c>
      <c r="K89" s="460">
        <f>'[12]06'!$K$13</f>
        <v>0</v>
      </c>
      <c r="L89" s="478">
        <f t="shared" si="24"/>
        <v>40</v>
      </c>
      <c r="M89" s="460">
        <f>'[12]06'!$M$13</f>
        <v>0</v>
      </c>
      <c r="N89" s="460">
        <f>'[12]06'!$N$13</f>
        <v>0</v>
      </c>
      <c r="O89" s="460">
        <f>'[12]06'!$O$12</f>
        <v>0</v>
      </c>
      <c r="P89" s="460">
        <f>'[12]06'!$P$12</f>
        <v>0</v>
      </c>
      <c r="Q89" s="460">
        <f>'[12]06'!$Q$13</f>
        <v>22</v>
      </c>
      <c r="R89" s="462">
        <f t="shared" si="9"/>
        <v>62</v>
      </c>
      <c r="S89" s="513"/>
      <c r="T89" s="509"/>
      <c r="U89" s="513">
        <f t="shared" si="21"/>
        <v>0</v>
      </c>
      <c r="V89" s="507"/>
      <c r="W89" s="378">
        <f t="shared" si="22"/>
        <v>0.574468085106383</v>
      </c>
      <c r="X89" s="506"/>
      <c r="Y89" s="485"/>
      <c r="Z89" s="453"/>
    </row>
    <row r="90" spans="1:26" ht="20.25" customHeight="1">
      <c r="A90" s="430" t="s">
        <v>534</v>
      </c>
      <c r="B90" s="434" t="s">
        <v>535</v>
      </c>
      <c r="C90" s="462">
        <f t="shared" si="5"/>
        <v>179</v>
      </c>
      <c r="D90" s="460">
        <v>71</v>
      </c>
      <c r="E90" s="460">
        <f>'[12]06'!$E$14</f>
        <v>108</v>
      </c>
      <c r="F90" s="460">
        <f>'[12]06'!$F$14</f>
        <v>0</v>
      </c>
      <c r="G90" s="460">
        <v>0</v>
      </c>
      <c r="H90" s="462">
        <f t="shared" si="23"/>
        <v>179</v>
      </c>
      <c r="I90" s="462">
        <f t="shared" si="7"/>
        <v>126</v>
      </c>
      <c r="J90" s="460">
        <f>'[12]06'!$J$14</f>
        <v>71</v>
      </c>
      <c r="K90" s="475">
        <f>'[12]06'!$K$14</f>
        <v>8</v>
      </c>
      <c r="L90" s="478">
        <f t="shared" si="24"/>
        <v>47</v>
      </c>
      <c r="M90" s="460">
        <f>'[12]06'!$M$14</f>
        <v>0</v>
      </c>
      <c r="N90" s="460">
        <f>'[12]06'!$N$14</f>
        <v>0</v>
      </c>
      <c r="O90" s="460">
        <f>'[12]06'!$O$14</f>
        <v>0</v>
      </c>
      <c r="P90" s="460">
        <f>'[12]06'!$P$14</f>
        <v>0</v>
      </c>
      <c r="Q90" s="461">
        <f>'[12]06'!$Q$14</f>
        <v>53</v>
      </c>
      <c r="R90" s="462">
        <f t="shared" si="9"/>
        <v>100</v>
      </c>
      <c r="S90" s="513"/>
      <c r="T90" s="509"/>
      <c r="U90" s="513">
        <f t="shared" si="21"/>
        <v>0</v>
      </c>
      <c r="V90" s="507"/>
      <c r="W90" s="378">
        <f t="shared" si="22"/>
        <v>0.626984126984127</v>
      </c>
      <c r="X90" s="506"/>
      <c r="Y90" s="485"/>
      <c r="Z90" s="453"/>
    </row>
    <row r="91" spans="1:26" ht="20.25" customHeight="1">
      <c r="A91" s="440" t="s">
        <v>536</v>
      </c>
      <c r="B91" s="434" t="s">
        <v>537</v>
      </c>
      <c r="C91" s="462">
        <f t="shared" si="5"/>
        <v>107</v>
      </c>
      <c r="D91" s="460">
        <v>39</v>
      </c>
      <c r="E91" s="460">
        <f>'[12]06'!$E$15</f>
        <v>68</v>
      </c>
      <c r="F91" s="460">
        <f>'[12]06'!$F$15</f>
        <v>2</v>
      </c>
      <c r="G91" s="460">
        <v>0</v>
      </c>
      <c r="H91" s="462">
        <f t="shared" si="23"/>
        <v>105</v>
      </c>
      <c r="I91" s="462">
        <f t="shared" si="7"/>
        <v>82</v>
      </c>
      <c r="J91" s="460">
        <f>'[12]06'!$J$15</f>
        <v>47</v>
      </c>
      <c r="K91" s="460">
        <f>'[12]06'!$K$15</f>
        <v>2</v>
      </c>
      <c r="L91" s="478">
        <f t="shared" si="24"/>
        <v>33</v>
      </c>
      <c r="M91" s="460">
        <f>'[12]06'!$M$15</f>
        <v>0</v>
      </c>
      <c r="N91" s="460">
        <f>'[12]06'!$N$15</f>
        <v>0</v>
      </c>
      <c r="O91" s="460">
        <f>'[12]06'!$O$15</f>
        <v>0</v>
      </c>
      <c r="P91" s="460">
        <f>'[12]06'!$P$15</f>
        <v>0</v>
      </c>
      <c r="Q91" s="461">
        <f>'[12]06'!$Q$15</f>
        <v>23</v>
      </c>
      <c r="R91" s="462">
        <f t="shared" si="9"/>
        <v>56</v>
      </c>
      <c r="S91" s="513"/>
      <c r="T91" s="509"/>
      <c r="U91" s="513">
        <f t="shared" si="21"/>
        <v>0</v>
      </c>
      <c r="V91" s="507"/>
      <c r="W91" s="378">
        <f t="shared" si="22"/>
        <v>0.5975609756097561</v>
      </c>
      <c r="X91" s="506"/>
      <c r="Y91" s="485"/>
      <c r="Z91" s="453"/>
    </row>
    <row r="92" spans="1:26" ht="20.25" customHeight="1">
      <c r="A92" s="432" t="s">
        <v>85</v>
      </c>
      <c r="B92" s="433" t="s">
        <v>538</v>
      </c>
      <c r="C92" s="462">
        <f t="shared" si="5"/>
        <v>326</v>
      </c>
      <c r="D92" s="462">
        <f>D93+D94</f>
        <v>201</v>
      </c>
      <c r="E92" s="462">
        <f aca="true" t="shared" si="28" ref="E92:R92">E93+E94</f>
        <v>125</v>
      </c>
      <c r="F92" s="462">
        <f t="shared" si="28"/>
        <v>1</v>
      </c>
      <c r="G92" s="462">
        <f t="shared" si="28"/>
        <v>0</v>
      </c>
      <c r="H92" s="462">
        <f t="shared" si="28"/>
        <v>325</v>
      </c>
      <c r="I92" s="462">
        <f t="shared" si="28"/>
        <v>270</v>
      </c>
      <c r="J92" s="462">
        <f t="shared" si="28"/>
        <v>98</v>
      </c>
      <c r="K92" s="462">
        <f t="shared" si="28"/>
        <v>4</v>
      </c>
      <c r="L92" s="462">
        <f t="shared" si="24"/>
        <v>168</v>
      </c>
      <c r="M92" s="462">
        <f t="shared" si="28"/>
        <v>0</v>
      </c>
      <c r="N92" s="462">
        <f t="shared" si="28"/>
        <v>0</v>
      </c>
      <c r="O92" s="462">
        <f t="shared" si="28"/>
        <v>0</v>
      </c>
      <c r="P92" s="462">
        <f t="shared" si="28"/>
        <v>0</v>
      </c>
      <c r="Q92" s="462">
        <f t="shared" si="28"/>
        <v>55</v>
      </c>
      <c r="R92" s="462">
        <f t="shared" si="28"/>
        <v>223</v>
      </c>
      <c r="S92" s="513">
        <f>R92-Q92</f>
        <v>168</v>
      </c>
      <c r="T92" s="509">
        <f>'[18]06'!$T$95</f>
        <v>150</v>
      </c>
      <c r="U92" s="513">
        <f t="shared" si="21"/>
        <v>18</v>
      </c>
      <c r="V92" s="507">
        <f>U92/T92</f>
        <v>0.12</v>
      </c>
      <c r="W92" s="378">
        <f t="shared" si="22"/>
        <v>0.37777777777777777</v>
      </c>
      <c r="X92" s="506">
        <f>Y92/'[11]06'!$T$97</f>
        <v>1.7096774193548387</v>
      </c>
      <c r="Y92" s="487">
        <f>Z92-'[11]06'!$T$97</f>
        <v>106</v>
      </c>
      <c r="Z92" s="453">
        <f>R92-Q92</f>
        <v>168</v>
      </c>
    </row>
    <row r="93" spans="1:26" ht="20.25" customHeight="1">
      <c r="A93" s="430" t="s">
        <v>539</v>
      </c>
      <c r="B93" s="434" t="s">
        <v>540</v>
      </c>
      <c r="C93" s="462">
        <f t="shared" si="5"/>
        <v>135</v>
      </c>
      <c r="D93" s="458">
        <v>72</v>
      </c>
      <c r="E93" s="458">
        <f>'[19]06'!$E$12</f>
        <v>63</v>
      </c>
      <c r="F93" s="458">
        <f>'[19]06'!$F$12</f>
        <v>1</v>
      </c>
      <c r="G93" s="458">
        <v>0</v>
      </c>
      <c r="H93" s="462">
        <f t="shared" si="23"/>
        <v>134</v>
      </c>
      <c r="I93" s="462">
        <f t="shared" si="7"/>
        <v>118</v>
      </c>
      <c r="J93" s="458">
        <f>'[19]06'!$J$12</f>
        <v>47</v>
      </c>
      <c r="K93" s="458">
        <f>'[19]06'!$K$12</f>
        <v>4</v>
      </c>
      <c r="L93" s="478">
        <f t="shared" si="24"/>
        <v>67</v>
      </c>
      <c r="M93" s="458"/>
      <c r="N93" s="458"/>
      <c r="O93" s="458"/>
      <c r="P93" s="458"/>
      <c r="Q93" s="459">
        <f>'[19]06'!$Q$12</f>
        <v>16</v>
      </c>
      <c r="R93" s="462">
        <f t="shared" si="9"/>
        <v>83</v>
      </c>
      <c r="S93" s="513"/>
      <c r="T93" s="509"/>
      <c r="U93" s="513">
        <f t="shared" si="21"/>
        <v>0</v>
      </c>
      <c r="V93" s="507"/>
      <c r="W93" s="378">
        <f t="shared" si="22"/>
        <v>0.4322033898305085</v>
      </c>
      <c r="X93" s="506"/>
      <c r="Y93" s="485"/>
      <c r="Z93" s="453"/>
    </row>
    <row r="94" spans="1:26" ht="20.25" customHeight="1">
      <c r="A94" s="430" t="s">
        <v>541</v>
      </c>
      <c r="B94" s="434" t="s">
        <v>542</v>
      </c>
      <c r="C94" s="462">
        <f t="shared" si="5"/>
        <v>191</v>
      </c>
      <c r="D94" s="458">
        <v>129</v>
      </c>
      <c r="E94" s="458">
        <f>'[19]06'!$E$13</f>
        <v>62</v>
      </c>
      <c r="F94" s="458">
        <f>'[19]06'!$F$13</f>
        <v>0</v>
      </c>
      <c r="G94" s="458">
        <v>0</v>
      </c>
      <c r="H94" s="462">
        <f t="shared" si="23"/>
        <v>191</v>
      </c>
      <c r="I94" s="462">
        <f t="shared" si="7"/>
        <v>152</v>
      </c>
      <c r="J94" s="458">
        <f>'[19]06'!$J$13</f>
        <v>51</v>
      </c>
      <c r="K94" s="458">
        <f>'[19]06'!$K$13</f>
        <v>0</v>
      </c>
      <c r="L94" s="478">
        <f t="shared" si="24"/>
        <v>101</v>
      </c>
      <c r="M94" s="458"/>
      <c r="N94" s="458"/>
      <c r="O94" s="458"/>
      <c r="P94" s="458"/>
      <c r="Q94" s="459">
        <f>'[19]06'!$Q$13</f>
        <v>39</v>
      </c>
      <c r="R94" s="462">
        <f t="shared" si="9"/>
        <v>140</v>
      </c>
      <c r="S94" s="513"/>
      <c r="T94" s="509"/>
      <c r="U94" s="513">
        <f t="shared" si="21"/>
        <v>0</v>
      </c>
      <c r="V94" s="507"/>
      <c r="W94" s="378">
        <f t="shared" si="22"/>
        <v>0.3355263157894737</v>
      </c>
      <c r="X94" s="506"/>
      <c r="Y94" s="485"/>
      <c r="Z94" s="453"/>
    </row>
    <row r="95" spans="1:25" s="380" customFormat="1" ht="29.25" customHeight="1">
      <c r="A95" s="913"/>
      <c r="B95" s="913"/>
      <c r="C95" s="913"/>
      <c r="D95" s="913"/>
      <c r="E95" s="913"/>
      <c r="F95" s="417"/>
      <c r="G95" s="417"/>
      <c r="H95" s="417"/>
      <c r="I95" s="417"/>
      <c r="J95" s="417"/>
      <c r="K95" s="417"/>
      <c r="L95" s="417"/>
      <c r="M95" s="417"/>
      <c r="N95" s="911" t="str">
        <f>'Thong tin'!B8</f>
        <v>Lâm Đồng, ngày 07 tháng 5 năm 2018</v>
      </c>
      <c r="O95" s="911"/>
      <c r="P95" s="911"/>
      <c r="Q95" s="911"/>
      <c r="R95" s="911"/>
      <c r="S95" s="911"/>
      <c r="T95" s="911"/>
      <c r="U95" s="911"/>
      <c r="V95" s="911"/>
      <c r="W95" s="911"/>
      <c r="X95" s="480"/>
      <c r="Y95" s="480"/>
    </row>
    <row r="96" spans="1:25" s="381" customFormat="1" ht="19.5" customHeight="1">
      <c r="A96" s="419"/>
      <c r="B96" s="900" t="s">
        <v>4</v>
      </c>
      <c r="C96" s="900"/>
      <c r="D96" s="900"/>
      <c r="E96" s="900"/>
      <c r="F96" s="415"/>
      <c r="G96" s="415"/>
      <c r="H96" s="415"/>
      <c r="I96" s="415"/>
      <c r="J96" s="415"/>
      <c r="K96" s="415"/>
      <c r="L96" s="415"/>
      <c r="M96" s="415"/>
      <c r="N96" s="912" t="str">
        <f>'Thong tin'!B7</f>
        <v>CỤC TRƯỞNG</v>
      </c>
      <c r="O96" s="912"/>
      <c r="P96" s="912"/>
      <c r="Q96" s="912"/>
      <c r="R96" s="912"/>
      <c r="S96" s="912"/>
      <c r="T96" s="912"/>
      <c r="U96" s="912"/>
      <c r="V96" s="912"/>
      <c r="W96" s="912"/>
      <c r="X96" s="481"/>
      <c r="Y96" s="481"/>
    </row>
    <row r="97" spans="1:25" ht="18.75">
      <c r="A97" s="412"/>
      <c r="B97" s="910"/>
      <c r="C97" s="910"/>
      <c r="D97" s="910"/>
      <c r="E97" s="414"/>
      <c r="F97" s="414"/>
      <c r="G97" s="414"/>
      <c r="H97" s="414"/>
      <c r="I97" s="414"/>
      <c r="J97" s="414"/>
      <c r="K97" s="414"/>
      <c r="L97" s="414"/>
      <c r="M97" s="414"/>
      <c r="N97" s="908"/>
      <c r="O97" s="908"/>
      <c r="P97" s="908"/>
      <c r="Q97" s="908"/>
      <c r="R97" s="908"/>
      <c r="S97" s="908"/>
      <c r="T97" s="908"/>
      <c r="U97" s="908"/>
      <c r="V97" s="908"/>
      <c r="W97" s="908"/>
      <c r="X97" s="413"/>
      <c r="Y97" s="413"/>
    </row>
    <row r="98" spans="1:25" ht="18.75">
      <c r="A98" s="412"/>
      <c r="B98" s="908"/>
      <c r="C98" s="908"/>
      <c r="D98" s="908"/>
      <c r="E98" s="908"/>
      <c r="F98" s="414"/>
      <c r="G98" s="414"/>
      <c r="H98" s="414"/>
      <c r="I98" s="414"/>
      <c r="J98" s="414"/>
      <c r="K98" s="414"/>
      <c r="L98" s="414"/>
      <c r="M98" s="414"/>
      <c r="N98" s="414"/>
      <c r="O98" s="414"/>
      <c r="P98" s="908"/>
      <c r="Q98" s="908"/>
      <c r="R98" s="908"/>
      <c r="S98" s="413"/>
      <c r="T98" s="413"/>
      <c r="U98" s="413"/>
      <c r="V98" s="413"/>
      <c r="W98" s="412"/>
      <c r="X98" s="412"/>
      <c r="Y98" s="412"/>
    </row>
    <row r="99" spans="1:25" ht="15.75" customHeight="1">
      <c r="A99" s="420"/>
      <c r="B99" s="412"/>
      <c r="C99" s="412"/>
      <c r="D99" s="414"/>
      <c r="E99" s="414"/>
      <c r="F99" s="414"/>
      <c r="G99" s="414"/>
      <c r="H99" s="414"/>
      <c r="I99" s="414"/>
      <c r="J99" s="414"/>
      <c r="K99" s="414"/>
      <c r="L99" s="414"/>
      <c r="M99" s="414"/>
      <c r="N99" s="414"/>
      <c r="O99" s="414"/>
      <c r="P99" s="414"/>
      <c r="Q99" s="414"/>
      <c r="R99" s="412"/>
      <c r="S99" s="412"/>
      <c r="T99" s="412"/>
      <c r="U99" s="412"/>
      <c r="V99" s="412"/>
      <c r="W99" s="412"/>
      <c r="X99" s="412"/>
      <c r="Y99" s="412"/>
    </row>
    <row r="100" spans="1:25" ht="15.75" customHeight="1">
      <c r="A100" s="412"/>
      <c r="B100" s="909"/>
      <c r="C100" s="909"/>
      <c r="D100" s="909"/>
      <c r="E100" s="909"/>
      <c r="F100" s="909"/>
      <c r="G100" s="909"/>
      <c r="H100" s="909"/>
      <c r="I100" s="909"/>
      <c r="J100" s="909"/>
      <c r="K100" s="909"/>
      <c r="L100" s="909"/>
      <c r="M100" s="909"/>
      <c r="N100" s="909"/>
      <c r="O100" s="909"/>
      <c r="P100" s="414"/>
      <c r="Q100" s="414"/>
      <c r="R100" s="412"/>
      <c r="S100" s="412"/>
      <c r="T100" s="412"/>
      <c r="U100" s="412"/>
      <c r="V100" s="412"/>
      <c r="W100" s="412"/>
      <c r="X100" s="412"/>
      <c r="Y100" s="412"/>
    </row>
    <row r="101" spans="1:25" ht="18.75">
      <c r="A101" s="416"/>
      <c r="B101" s="416"/>
      <c r="C101" s="416"/>
      <c r="D101" s="416"/>
      <c r="E101" s="416"/>
      <c r="F101" s="416"/>
      <c r="G101" s="416"/>
      <c r="H101" s="416"/>
      <c r="I101" s="416"/>
      <c r="J101" s="416"/>
      <c r="K101" s="416"/>
      <c r="L101" s="416"/>
      <c r="M101" s="416"/>
      <c r="N101" s="416"/>
      <c r="O101" s="416"/>
      <c r="P101" s="416"/>
      <c r="Q101" s="412"/>
      <c r="R101" s="412"/>
      <c r="S101" s="412"/>
      <c r="T101" s="412"/>
      <c r="U101" s="412"/>
      <c r="V101" s="412"/>
      <c r="W101" s="412"/>
      <c r="X101" s="412"/>
      <c r="Y101" s="412"/>
    </row>
    <row r="102" spans="1:25" ht="18.75">
      <c r="A102" s="412"/>
      <c r="B102" s="412"/>
      <c r="C102" s="412"/>
      <c r="D102" s="412"/>
      <c r="E102" s="412"/>
      <c r="F102" s="412"/>
      <c r="G102" s="412"/>
      <c r="H102" s="412"/>
      <c r="I102" s="412"/>
      <c r="J102" s="412"/>
      <c r="K102" s="412"/>
      <c r="L102" s="412"/>
      <c r="M102" s="412"/>
      <c r="N102" s="412"/>
      <c r="O102" s="412"/>
      <c r="P102" s="412"/>
      <c r="Q102" s="412"/>
      <c r="R102" s="412"/>
      <c r="S102" s="412"/>
      <c r="T102" s="412"/>
      <c r="U102" s="412"/>
      <c r="V102" s="412"/>
      <c r="W102" s="412"/>
      <c r="X102" s="412"/>
      <c r="Y102" s="412"/>
    </row>
    <row r="103" spans="1:25" ht="18.75">
      <c r="A103" s="412"/>
      <c r="B103" s="906" t="str">
        <f>'Thong tin'!B5</f>
        <v>Phạm Ngọc Hoa</v>
      </c>
      <c r="C103" s="906"/>
      <c r="D103" s="906"/>
      <c r="E103" s="906"/>
      <c r="F103" s="412"/>
      <c r="G103" s="412"/>
      <c r="H103" s="412"/>
      <c r="I103" s="412"/>
      <c r="J103" s="412"/>
      <c r="K103" s="412"/>
      <c r="L103" s="412"/>
      <c r="M103" s="412"/>
      <c r="N103" s="906" t="str">
        <f>'Thong tin'!B6</f>
        <v>Trần Hữu Thọ </v>
      </c>
      <c r="O103" s="906"/>
      <c r="P103" s="906"/>
      <c r="Q103" s="906"/>
      <c r="R103" s="906"/>
      <c r="S103" s="906"/>
      <c r="T103" s="906"/>
      <c r="U103" s="906"/>
      <c r="V103" s="906"/>
      <c r="W103" s="906"/>
      <c r="X103" s="411"/>
      <c r="Y103" s="411"/>
    </row>
    <row r="104" spans="1:25" ht="18.75">
      <c r="A104" s="389"/>
      <c r="B104" s="389"/>
      <c r="C104" s="389"/>
      <c r="D104" s="389"/>
      <c r="E104" s="389"/>
      <c r="F104" s="389"/>
      <c r="G104" s="389"/>
      <c r="H104" s="389"/>
      <c r="I104" s="389"/>
      <c r="J104" s="389"/>
      <c r="K104" s="389"/>
      <c r="L104" s="389"/>
      <c r="M104" s="389"/>
      <c r="N104" s="389"/>
      <c r="O104" s="389"/>
      <c r="P104" s="389"/>
      <c r="Q104" s="389"/>
      <c r="R104" s="389"/>
      <c r="S104" s="389"/>
      <c r="T104" s="389"/>
      <c r="U104" s="389"/>
      <c r="V104" s="389"/>
      <c r="W104" s="389"/>
      <c r="X104" s="389"/>
      <c r="Y104" s="389"/>
    </row>
  </sheetData>
  <sheetProtection/>
  <mergeCells count="42">
    <mergeCell ref="X6:X9"/>
    <mergeCell ref="Y6:Y9"/>
    <mergeCell ref="S6:S9"/>
    <mergeCell ref="T6:T9"/>
    <mergeCell ref="A3:D3"/>
    <mergeCell ref="C7:C9"/>
    <mergeCell ref="P4:W4"/>
    <mergeCell ref="P2:W2"/>
    <mergeCell ref="U6:U9"/>
    <mergeCell ref="V6:V9"/>
    <mergeCell ref="C6:E6"/>
    <mergeCell ref="A2:D2"/>
    <mergeCell ref="W6:W9"/>
    <mergeCell ref="I7:P7"/>
    <mergeCell ref="P98:R98"/>
    <mergeCell ref="N95:W95"/>
    <mergeCell ref="N96:W96"/>
    <mergeCell ref="A95:E95"/>
    <mergeCell ref="E1:O1"/>
    <mergeCell ref="E2:O2"/>
    <mergeCell ref="E3:O3"/>
    <mergeCell ref="F6:F9"/>
    <mergeCell ref="G6:G9"/>
    <mergeCell ref="H6:Q6"/>
    <mergeCell ref="N103:W103"/>
    <mergeCell ref="D7:E7"/>
    <mergeCell ref="D8:D9"/>
    <mergeCell ref="E8:E9"/>
    <mergeCell ref="J8:P8"/>
    <mergeCell ref="B103:E103"/>
    <mergeCell ref="N97:W97"/>
    <mergeCell ref="B100:O100"/>
    <mergeCell ref="B97:D97"/>
    <mergeCell ref="B98:E98"/>
    <mergeCell ref="A10:B10"/>
    <mergeCell ref="B96:E96"/>
    <mergeCell ref="A11:B11"/>
    <mergeCell ref="R6:R9"/>
    <mergeCell ref="A6:B9"/>
    <mergeCell ref="H7:H9"/>
    <mergeCell ref="Q7:Q9"/>
    <mergeCell ref="I8:I9"/>
  </mergeCells>
  <printOptions/>
  <pageMargins left="0.393700787401575" right="0.5" top="0" bottom="0" header="0.433070866141732" footer="0.275590551181102"/>
  <pageSetup horizontalDpi="600" verticalDpi="600" orientation="landscape" paperSize="9" scale="70" r:id="rId2"/>
  <headerFooter differentFirst="1" alignWithMargins="0">
    <oddFooter>&amp;C&amp;P</oddFooter>
  </headerFooter>
  <drawing r:id="rId1"/>
</worksheet>
</file>

<file path=xl/worksheets/sheet14.xml><?xml version="1.0" encoding="utf-8"?>
<worksheet xmlns="http://schemas.openxmlformats.org/spreadsheetml/2006/main" xmlns:r="http://schemas.openxmlformats.org/officeDocument/2006/relationships">
  <sheetPr>
    <tabColor indexed="19"/>
  </sheetPr>
  <dimension ref="A1:AN104"/>
  <sheetViews>
    <sheetView showZeros="0" tabSelected="1" zoomScale="50" zoomScaleNormal="50" zoomScaleSheetLayoutView="65" workbookViewId="0" topLeftCell="A1">
      <selection activeCell="U17" sqref="U17"/>
    </sheetView>
  </sheetViews>
  <sheetFormatPr defaultColWidth="9.00390625" defaultRowHeight="15.75"/>
  <cols>
    <col min="1" max="1" width="3.50390625" style="383" customWidth="1"/>
    <col min="2" max="2" width="19.00390625" style="383" customWidth="1"/>
    <col min="3" max="3" width="16.75390625" style="383" customWidth="1"/>
    <col min="4" max="4" width="17.00390625" style="383" customWidth="1"/>
    <col min="5" max="5" width="14.875" style="383" customWidth="1"/>
    <col min="6" max="6" width="13.00390625" style="383" customWidth="1"/>
    <col min="7" max="7" width="5.375" style="383" customWidth="1"/>
    <col min="8" max="8" width="16.125" style="383" customWidth="1"/>
    <col min="9" max="9" width="15.00390625" style="383" customWidth="1"/>
    <col min="10" max="10" width="14.875" style="383" customWidth="1"/>
    <col min="11" max="11" width="13.875" style="383" customWidth="1"/>
    <col min="12" max="12" width="9.625" style="383" customWidth="1"/>
    <col min="13" max="13" width="15.875" style="383" customWidth="1"/>
    <col min="14" max="14" width="13.375" style="383" customWidth="1"/>
    <col min="15" max="15" width="11.875" style="383" customWidth="1"/>
    <col min="16" max="16" width="5.125" style="383" customWidth="1"/>
    <col min="17" max="17" width="12.25390625" style="383" customWidth="1"/>
    <col min="18" max="18" width="15.875" style="383" customWidth="1"/>
    <col min="19" max="19" width="16.375" style="383" customWidth="1"/>
    <col min="20" max="20" width="15.875" style="383" customWidth="1"/>
    <col min="21" max="21" width="15.125" style="383" customWidth="1"/>
    <col min="22" max="22" width="16.125" style="383" customWidth="1"/>
    <col min="23" max="23" width="9.375" style="383" customWidth="1"/>
    <col min="24" max="24" width="9.625" style="383" customWidth="1"/>
    <col min="25" max="25" width="13.625" style="383" bestFit="1" customWidth="1"/>
    <col min="26" max="16384" width="9.00390625" style="383" customWidth="1"/>
  </cols>
  <sheetData>
    <row r="1" spans="1:24" s="385" customFormat="1" ht="20.25" customHeight="1">
      <c r="A1" s="401" t="s">
        <v>28</v>
      </c>
      <c r="B1" s="401"/>
      <c r="C1" s="401"/>
      <c r="D1" s="398"/>
      <c r="E1" s="914" t="s">
        <v>551</v>
      </c>
      <c r="F1" s="914"/>
      <c r="G1" s="914"/>
      <c r="H1" s="914"/>
      <c r="I1" s="914"/>
      <c r="J1" s="914"/>
      <c r="K1" s="914"/>
      <c r="L1" s="914"/>
      <c r="M1" s="914"/>
      <c r="N1" s="914"/>
      <c r="O1" s="914"/>
      <c r="P1" s="914"/>
      <c r="Q1" s="421" t="s">
        <v>438</v>
      </c>
      <c r="R1" s="391"/>
      <c r="S1" s="391"/>
      <c r="T1" s="391"/>
      <c r="U1" s="391"/>
      <c r="V1" s="391"/>
      <c r="W1" s="391"/>
      <c r="X1" s="391"/>
    </row>
    <row r="2" spans="1:24" ht="17.25" customHeight="1">
      <c r="A2" s="926" t="s">
        <v>245</v>
      </c>
      <c r="B2" s="926"/>
      <c r="C2" s="926"/>
      <c r="D2" s="926"/>
      <c r="E2" s="915" t="s">
        <v>34</v>
      </c>
      <c r="F2" s="915"/>
      <c r="G2" s="915"/>
      <c r="H2" s="915"/>
      <c r="I2" s="915"/>
      <c r="J2" s="915"/>
      <c r="K2" s="915"/>
      <c r="L2" s="915"/>
      <c r="M2" s="915"/>
      <c r="N2" s="915"/>
      <c r="O2" s="915"/>
      <c r="P2" s="915"/>
      <c r="Q2" s="927" t="str">
        <f>'Thong tin'!B4</f>
        <v>Cục Thi hành án dân sự tỉnh Lâm Đồng </v>
      </c>
      <c r="R2" s="927"/>
      <c r="S2" s="927"/>
      <c r="T2" s="927"/>
      <c r="U2" s="927"/>
      <c r="V2" s="927"/>
      <c r="W2" s="927"/>
      <c r="X2" s="927"/>
    </row>
    <row r="3" spans="1:24" s="385" customFormat="1" ht="18" customHeight="1">
      <c r="A3" s="929" t="s">
        <v>246</v>
      </c>
      <c r="B3" s="929"/>
      <c r="C3" s="929"/>
      <c r="D3" s="929"/>
      <c r="E3" s="916" t="str">
        <f>'Thong tin'!B3</f>
        <v>07 tháng / năm 2018</v>
      </c>
      <c r="F3" s="916"/>
      <c r="G3" s="916"/>
      <c r="H3" s="916"/>
      <c r="I3" s="916"/>
      <c r="J3" s="916"/>
      <c r="K3" s="916"/>
      <c r="L3" s="916"/>
      <c r="M3" s="916"/>
      <c r="N3" s="916"/>
      <c r="O3" s="916"/>
      <c r="P3" s="916"/>
      <c r="Q3" s="421" t="s">
        <v>366</v>
      </c>
      <c r="R3" s="399"/>
      <c r="S3" s="391"/>
      <c r="T3" s="391"/>
      <c r="U3" s="391"/>
      <c r="V3" s="391"/>
      <c r="W3" s="391"/>
      <c r="X3" s="391"/>
    </row>
    <row r="4" spans="1:24" ht="14.25" customHeight="1">
      <c r="A4" s="400" t="s">
        <v>124</v>
      </c>
      <c r="B4" s="390"/>
      <c r="C4" s="390"/>
      <c r="D4" s="390"/>
      <c r="E4" s="390"/>
      <c r="F4" s="390"/>
      <c r="G4" s="390"/>
      <c r="H4" s="527">
        <f>D28-567419048</f>
        <v>12810</v>
      </c>
      <c r="I4" s="390"/>
      <c r="J4" s="390"/>
      <c r="K4" s="390"/>
      <c r="L4" s="390"/>
      <c r="M4" s="390"/>
      <c r="N4" s="390"/>
      <c r="O4" s="405"/>
      <c r="P4" s="405"/>
      <c r="Q4" s="928" t="s">
        <v>308</v>
      </c>
      <c r="R4" s="928"/>
      <c r="S4" s="928"/>
      <c r="T4" s="928"/>
      <c r="U4" s="928"/>
      <c r="V4" s="928"/>
      <c r="W4" s="928"/>
      <c r="X4" s="928"/>
    </row>
    <row r="5" spans="1:24" s="385" customFormat="1" ht="21.75" customHeight="1" thickBot="1">
      <c r="A5" s="383"/>
      <c r="B5" s="21"/>
      <c r="C5" s="21"/>
      <c r="D5" s="383"/>
      <c r="E5" s="383"/>
      <c r="F5" s="383"/>
      <c r="G5" s="383"/>
      <c r="H5" s="383"/>
      <c r="I5" s="383"/>
      <c r="J5" s="383"/>
      <c r="K5" s="383"/>
      <c r="L5" s="383"/>
      <c r="M5" s="383"/>
      <c r="N5" s="383"/>
      <c r="O5" s="383"/>
      <c r="P5" s="383"/>
      <c r="Q5" s="938" t="s">
        <v>439</v>
      </c>
      <c r="R5" s="938"/>
      <c r="S5" s="938"/>
      <c r="T5" s="938"/>
      <c r="U5" s="938"/>
      <c r="V5" s="938"/>
      <c r="W5" s="938"/>
      <c r="X5" s="938"/>
    </row>
    <row r="6" spans="1:40" s="385" customFormat="1" ht="18.75" customHeight="1" thickTop="1">
      <c r="A6" s="930" t="s">
        <v>57</v>
      </c>
      <c r="B6" s="931"/>
      <c r="C6" s="922" t="s">
        <v>125</v>
      </c>
      <c r="D6" s="922"/>
      <c r="E6" s="922"/>
      <c r="F6" s="925" t="s">
        <v>101</v>
      </c>
      <c r="G6" s="925" t="s">
        <v>126</v>
      </c>
      <c r="H6" s="936" t="s">
        <v>102</v>
      </c>
      <c r="I6" s="936"/>
      <c r="J6" s="936"/>
      <c r="K6" s="936"/>
      <c r="L6" s="936"/>
      <c r="M6" s="936"/>
      <c r="N6" s="936"/>
      <c r="O6" s="936"/>
      <c r="P6" s="936"/>
      <c r="Q6" s="936"/>
      <c r="R6" s="936"/>
      <c r="S6" s="922" t="s">
        <v>250</v>
      </c>
      <c r="T6" s="919" t="s">
        <v>569</v>
      </c>
      <c r="U6" s="919" t="s">
        <v>565</v>
      </c>
      <c r="V6" s="919" t="s">
        <v>563</v>
      </c>
      <c r="W6" s="922" t="s">
        <v>564</v>
      </c>
      <c r="X6" s="941" t="s">
        <v>437</v>
      </c>
      <c r="Y6" s="387"/>
      <c r="Z6" s="387"/>
      <c r="AA6" s="387"/>
      <c r="AB6" s="387"/>
      <c r="AC6" s="387"/>
      <c r="AD6" s="387"/>
      <c r="AE6" s="387"/>
      <c r="AF6" s="387"/>
      <c r="AG6" s="387"/>
      <c r="AH6" s="387"/>
      <c r="AI6" s="387"/>
      <c r="AJ6" s="387"/>
      <c r="AK6" s="387"/>
      <c r="AL6" s="387"/>
      <c r="AM6" s="387"/>
      <c r="AN6" s="387"/>
    </row>
    <row r="7" spans="1:40" s="406" customFormat="1" ht="21" customHeight="1">
      <c r="A7" s="932"/>
      <c r="B7" s="904"/>
      <c r="C7" s="903" t="s">
        <v>42</v>
      </c>
      <c r="D7" s="907" t="s">
        <v>7</v>
      </c>
      <c r="E7" s="907"/>
      <c r="F7" s="905"/>
      <c r="G7" s="905"/>
      <c r="H7" s="905" t="s">
        <v>102</v>
      </c>
      <c r="I7" s="903" t="s">
        <v>103</v>
      </c>
      <c r="J7" s="903"/>
      <c r="K7" s="903"/>
      <c r="L7" s="903"/>
      <c r="M7" s="903"/>
      <c r="N7" s="903"/>
      <c r="O7" s="903"/>
      <c r="P7" s="903"/>
      <c r="Q7" s="903"/>
      <c r="R7" s="905" t="s">
        <v>127</v>
      </c>
      <c r="S7" s="903"/>
      <c r="T7" s="920"/>
      <c r="U7" s="920"/>
      <c r="V7" s="920"/>
      <c r="W7" s="903"/>
      <c r="X7" s="942"/>
      <c r="Y7" s="391"/>
      <c r="Z7" s="391"/>
      <c r="AA7" s="391"/>
      <c r="AB7" s="391"/>
      <c r="AC7" s="391"/>
      <c r="AD7" s="391"/>
      <c r="AE7" s="391"/>
      <c r="AF7" s="391"/>
      <c r="AG7" s="391"/>
      <c r="AH7" s="391"/>
      <c r="AI7" s="391"/>
      <c r="AJ7" s="391"/>
      <c r="AK7" s="391"/>
      <c r="AL7" s="391"/>
      <c r="AM7" s="391"/>
      <c r="AN7" s="391"/>
    </row>
    <row r="8" spans="1:40" s="385" customFormat="1" ht="21.75" customHeight="1">
      <c r="A8" s="932"/>
      <c r="B8" s="904"/>
      <c r="C8" s="903"/>
      <c r="D8" s="907" t="s">
        <v>128</v>
      </c>
      <c r="E8" s="907" t="s">
        <v>129</v>
      </c>
      <c r="F8" s="905"/>
      <c r="G8" s="905"/>
      <c r="H8" s="905"/>
      <c r="I8" s="905" t="s">
        <v>436</v>
      </c>
      <c r="J8" s="907" t="s">
        <v>7</v>
      </c>
      <c r="K8" s="907"/>
      <c r="L8" s="907"/>
      <c r="M8" s="907"/>
      <c r="N8" s="907"/>
      <c r="O8" s="907"/>
      <c r="P8" s="907"/>
      <c r="Q8" s="907"/>
      <c r="R8" s="905"/>
      <c r="S8" s="903"/>
      <c r="T8" s="920"/>
      <c r="U8" s="920"/>
      <c r="V8" s="920"/>
      <c r="W8" s="903"/>
      <c r="X8" s="942"/>
      <c r="Y8" s="387"/>
      <c r="Z8" s="387"/>
      <c r="AA8" s="387"/>
      <c r="AB8" s="387"/>
      <c r="AC8" s="387"/>
      <c r="AD8" s="387"/>
      <c r="AE8" s="387"/>
      <c r="AF8" s="387"/>
      <c r="AG8" s="387"/>
      <c r="AH8" s="387"/>
      <c r="AI8" s="387"/>
      <c r="AJ8" s="387"/>
      <c r="AK8" s="387"/>
      <c r="AL8" s="387"/>
      <c r="AM8" s="387"/>
      <c r="AN8" s="387"/>
    </row>
    <row r="9" spans="1:40" s="385" customFormat="1" ht="84" customHeight="1">
      <c r="A9" s="932"/>
      <c r="B9" s="904"/>
      <c r="C9" s="903"/>
      <c r="D9" s="907"/>
      <c r="E9" s="907"/>
      <c r="F9" s="905"/>
      <c r="G9" s="905"/>
      <c r="H9" s="905"/>
      <c r="I9" s="905"/>
      <c r="J9" s="395" t="s">
        <v>130</v>
      </c>
      <c r="K9" s="395" t="s">
        <v>131</v>
      </c>
      <c r="L9" s="395" t="s">
        <v>123</v>
      </c>
      <c r="M9" s="396" t="s">
        <v>105</v>
      </c>
      <c r="N9" s="396" t="s">
        <v>132</v>
      </c>
      <c r="O9" s="396" t="s">
        <v>108</v>
      </c>
      <c r="P9" s="396" t="s">
        <v>251</v>
      </c>
      <c r="Q9" s="396" t="s">
        <v>111</v>
      </c>
      <c r="R9" s="905"/>
      <c r="S9" s="903"/>
      <c r="T9" s="921"/>
      <c r="U9" s="921"/>
      <c r="V9" s="921"/>
      <c r="W9" s="903"/>
      <c r="X9" s="942"/>
      <c r="Y9" s="387"/>
      <c r="Z9" s="387"/>
      <c r="AA9" s="387"/>
      <c r="AB9" s="387"/>
      <c r="AC9" s="387"/>
      <c r="AD9" s="387"/>
      <c r="AE9" s="387"/>
      <c r="AF9" s="387"/>
      <c r="AG9" s="387"/>
      <c r="AH9" s="387"/>
      <c r="AI9" s="387"/>
      <c r="AJ9" s="387"/>
      <c r="AK9" s="387"/>
      <c r="AL9" s="387"/>
      <c r="AM9" s="387"/>
      <c r="AN9" s="387"/>
    </row>
    <row r="10" spans="1:24" s="385" customFormat="1" ht="17.25" customHeight="1">
      <c r="A10" s="939" t="s">
        <v>6</v>
      </c>
      <c r="B10" s="940"/>
      <c r="C10" s="402">
        <v>1</v>
      </c>
      <c r="D10" s="402">
        <v>2</v>
      </c>
      <c r="E10" s="402">
        <v>3</v>
      </c>
      <c r="F10" s="402">
        <v>4</v>
      </c>
      <c r="G10" s="402">
        <v>5</v>
      </c>
      <c r="H10" s="402">
        <v>6</v>
      </c>
      <c r="I10" s="402">
        <v>7</v>
      </c>
      <c r="J10" s="402">
        <v>8</v>
      </c>
      <c r="K10" s="402">
        <v>9</v>
      </c>
      <c r="L10" s="402" t="s">
        <v>83</v>
      </c>
      <c r="M10" s="402" t="s">
        <v>84</v>
      </c>
      <c r="N10" s="402" t="s">
        <v>85</v>
      </c>
      <c r="O10" s="402" t="s">
        <v>86</v>
      </c>
      <c r="P10" s="402" t="s">
        <v>87</v>
      </c>
      <c r="Q10" s="402" t="s">
        <v>253</v>
      </c>
      <c r="R10" s="402" t="s">
        <v>254</v>
      </c>
      <c r="S10" s="402" t="s">
        <v>255</v>
      </c>
      <c r="T10" s="492"/>
      <c r="U10" s="492"/>
      <c r="V10" s="492"/>
      <c r="W10" s="492"/>
      <c r="X10" s="403" t="s">
        <v>256</v>
      </c>
    </row>
    <row r="11" spans="1:27" s="385" customFormat="1" ht="33" customHeight="1">
      <c r="A11" s="901" t="s">
        <v>30</v>
      </c>
      <c r="B11" s="902"/>
      <c r="C11" s="495">
        <f>D11+E11</f>
        <v>2706919736</v>
      </c>
      <c r="D11" s="495">
        <f aca="true" t="shared" si="0" ref="D11:S11">D13+D27</f>
        <v>2230252665</v>
      </c>
      <c r="E11" s="495">
        <f t="shared" si="0"/>
        <v>476667071</v>
      </c>
      <c r="F11" s="495">
        <f t="shared" si="0"/>
        <v>12973358</v>
      </c>
      <c r="G11" s="495">
        <f t="shared" si="0"/>
        <v>0</v>
      </c>
      <c r="H11" s="495">
        <f t="shared" si="0"/>
        <v>2693946378</v>
      </c>
      <c r="I11" s="495">
        <f t="shared" si="0"/>
        <v>1130460713</v>
      </c>
      <c r="J11" s="495">
        <f t="shared" si="0"/>
        <v>166072646</v>
      </c>
      <c r="K11" s="495">
        <f t="shared" si="0"/>
        <v>66533034</v>
      </c>
      <c r="L11" s="495">
        <f t="shared" si="0"/>
        <v>16272</v>
      </c>
      <c r="M11" s="495">
        <f t="shared" si="0"/>
        <v>881953263</v>
      </c>
      <c r="N11" s="495">
        <f t="shared" si="0"/>
        <v>9667392</v>
      </c>
      <c r="O11" s="495">
        <f t="shared" si="0"/>
        <v>4151108</v>
      </c>
      <c r="P11" s="495">
        <f t="shared" si="0"/>
        <v>0</v>
      </c>
      <c r="Q11" s="495">
        <f t="shared" si="0"/>
        <v>2066998</v>
      </c>
      <c r="R11" s="495">
        <f t="shared" si="0"/>
        <v>1563485665</v>
      </c>
      <c r="S11" s="495">
        <f t="shared" si="0"/>
        <v>2461324426</v>
      </c>
      <c r="T11" s="503">
        <f>S11-R11</f>
        <v>897838761</v>
      </c>
      <c r="U11" s="503">
        <f>'[18]07'!$U$11</f>
        <v>613453540</v>
      </c>
      <c r="V11" s="500">
        <f>T11-U11</f>
        <v>284385221</v>
      </c>
      <c r="W11" s="489">
        <f>V11/U11</f>
        <v>0.4635806992001383</v>
      </c>
      <c r="X11" s="493">
        <f>(J11+K11+L11)/I11</f>
        <v>0.2057762373560699</v>
      </c>
      <c r="Y11" s="476">
        <f>S11-R11</f>
        <v>897838761</v>
      </c>
      <c r="Z11" s="490"/>
      <c r="AA11" s="490"/>
    </row>
    <row r="12" spans="1:27" s="385" customFormat="1" ht="24" customHeight="1">
      <c r="A12" s="450"/>
      <c r="B12" s="454"/>
      <c r="C12" s="495"/>
      <c r="D12" s="496"/>
      <c r="E12" s="496"/>
      <c r="F12" s="496"/>
      <c r="G12" s="496"/>
      <c r="H12" s="496"/>
      <c r="I12" s="496"/>
      <c r="J12" s="496"/>
      <c r="K12" s="496"/>
      <c r="L12" s="496"/>
      <c r="M12" s="498"/>
      <c r="N12" s="496"/>
      <c r="O12" s="496"/>
      <c r="P12" s="496"/>
      <c r="Q12" s="496"/>
      <c r="R12" s="496"/>
      <c r="S12" s="495"/>
      <c r="T12" s="499"/>
      <c r="U12" s="499"/>
      <c r="V12" s="500"/>
      <c r="W12" s="489">
        <f>X11-'[20]07'!$T$11</f>
        <v>0.008340752990217165</v>
      </c>
      <c r="X12" s="493"/>
      <c r="Y12" s="476">
        <f aca="true" t="shared" si="1" ref="Y12:Y72">S12-R12</f>
        <v>0</v>
      </c>
      <c r="Z12" s="490"/>
      <c r="AA12" s="490"/>
    </row>
    <row r="13" spans="1:27" s="385" customFormat="1" ht="24" customHeight="1">
      <c r="A13" s="428" t="s">
        <v>0</v>
      </c>
      <c r="B13" s="452" t="s">
        <v>546</v>
      </c>
      <c r="C13" s="495">
        <f>C14+C15+C16+C17+C18+C19+C20+C21+C22++C23+C24+C25+C26</f>
        <v>669971195</v>
      </c>
      <c r="D13" s="495">
        <f aca="true" t="shared" si="2" ref="D13:S13">D14+D15+D16+D17+D18+D19+D20+D21+D22++D23+D24+D25+D26</f>
        <v>657910712</v>
      </c>
      <c r="E13" s="495">
        <f t="shared" si="2"/>
        <v>12060483</v>
      </c>
      <c r="F13" s="495">
        <f t="shared" si="2"/>
        <v>2003450</v>
      </c>
      <c r="G13" s="495">
        <f t="shared" si="2"/>
        <v>0</v>
      </c>
      <c r="H13" s="495">
        <f t="shared" si="2"/>
        <v>667967745</v>
      </c>
      <c r="I13" s="495">
        <f t="shared" si="2"/>
        <v>51932989</v>
      </c>
      <c r="J13" s="495">
        <f t="shared" si="2"/>
        <v>36441072</v>
      </c>
      <c r="K13" s="495">
        <f t="shared" si="2"/>
        <v>231974</v>
      </c>
      <c r="L13" s="495">
        <f t="shared" si="2"/>
        <v>0</v>
      </c>
      <c r="M13" s="495">
        <f t="shared" si="2"/>
        <v>13938786</v>
      </c>
      <c r="N13" s="495">
        <f t="shared" si="2"/>
        <v>1321157</v>
      </c>
      <c r="O13" s="495">
        <f>O14+O15+O16+O17+O18+O19+O20+O21+O22++O23+O24+O25+O26</f>
        <v>0</v>
      </c>
      <c r="P13" s="495">
        <f t="shared" si="2"/>
        <v>0</v>
      </c>
      <c r="Q13" s="495">
        <f t="shared" si="2"/>
        <v>0</v>
      </c>
      <c r="R13" s="495">
        <f t="shared" si="2"/>
        <v>616034756</v>
      </c>
      <c r="S13" s="495">
        <f t="shared" si="2"/>
        <v>631294699</v>
      </c>
      <c r="T13" s="499">
        <f>S13-R13</f>
        <v>15259943</v>
      </c>
      <c r="U13" s="499">
        <f>'[18]07'!$U$13</f>
        <v>4959281</v>
      </c>
      <c r="V13" s="500">
        <f aca="true" t="shared" si="3" ref="V13:V72">T13-U13</f>
        <v>10300662</v>
      </c>
      <c r="W13" s="501">
        <f>V13/U13</f>
        <v>2.0770474590973973</v>
      </c>
      <c r="X13" s="493">
        <f aca="true" t="shared" si="4" ref="X13:X69">(J13+K13+L13)/I13</f>
        <v>0.706160895148939</v>
      </c>
      <c r="Y13" s="476">
        <f t="shared" si="1"/>
        <v>15259943</v>
      </c>
      <c r="Z13" s="490"/>
      <c r="AA13" s="490"/>
    </row>
    <row r="14" spans="1:27" s="385" customFormat="1" ht="30" customHeight="1">
      <c r="A14" s="440" t="s">
        <v>43</v>
      </c>
      <c r="B14" s="441" t="s">
        <v>445</v>
      </c>
      <c r="C14" s="497">
        <f>D14+E14</f>
        <v>7100</v>
      </c>
      <c r="D14" s="527"/>
      <c r="E14" s="527">
        <f>'[17]07'!$E$13</f>
        <v>7100</v>
      </c>
      <c r="F14" s="527">
        <f>'[17]07'!$F$13</f>
        <v>0</v>
      </c>
      <c r="G14" s="527"/>
      <c r="H14" s="534">
        <f>C14-F14</f>
        <v>7100</v>
      </c>
      <c r="I14" s="534">
        <f>H14-R14</f>
        <v>7100</v>
      </c>
      <c r="J14" s="527">
        <f>'[17]07'!$J$13</f>
        <v>5900</v>
      </c>
      <c r="K14" s="527">
        <f>'[17]07'!$K$13</f>
        <v>0</v>
      </c>
      <c r="L14" s="527"/>
      <c r="M14" s="535">
        <f>I14-N14-O14-P14-Q14-J14-K14-L14</f>
        <v>1200</v>
      </c>
      <c r="N14" s="527">
        <f>'[17]07'!$N$13</f>
        <v>0</v>
      </c>
      <c r="O14" s="527">
        <f>'[17]07'!$O$13</f>
        <v>0</v>
      </c>
      <c r="P14" s="527">
        <f>'[17]07'!$P$13</f>
        <v>0</v>
      </c>
      <c r="Q14" s="527">
        <f>'[17]07'!$Q$13</f>
        <v>0</v>
      </c>
      <c r="R14" s="536">
        <f>'[17]07'!$R$13</f>
        <v>0</v>
      </c>
      <c r="S14" s="497">
        <f>H14-J14-K14-L14</f>
        <v>1200</v>
      </c>
      <c r="T14" s="499"/>
      <c r="U14" s="499"/>
      <c r="V14" s="500"/>
      <c r="W14" s="489"/>
      <c r="X14" s="493">
        <f t="shared" si="4"/>
        <v>0.8309859154929577</v>
      </c>
      <c r="Y14" s="476">
        <f t="shared" si="1"/>
        <v>1200</v>
      </c>
      <c r="Z14" s="490"/>
      <c r="AA14" s="490"/>
    </row>
    <row r="15" spans="1:27" s="385" customFormat="1" ht="30" customHeight="1">
      <c r="A15" s="440" t="s">
        <v>44</v>
      </c>
      <c r="B15" s="441" t="s">
        <v>448</v>
      </c>
      <c r="C15" s="497">
        <f aca="true" t="shared" si="5" ref="C15:C94">D15+E15</f>
        <v>575294</v>
      </c>
      <c r="D15" s="527">
        <f>245453+600+131650</f>
        <v>377703</v>
      </c>
      <c r="E15" s="527">
        <f>'[17]07'!$E$14</f>
        <v>197591</v>
      </c>
      <c r="F15" s="527">
        <f>'[17]07'!$F$14</f>
        <v>131650</v>
      </c>
      <c r="G15" s="527"/>
      <c r="H15" s="534">
        <f aca="true" t="shared" si="6" ref="H15:H80">C15-F15</f>
        <v>443644</v>
      </c>
      <c r="I15" s="534">
        <f aca="true" t="shared" si="7" ref="I15:I94">H15-R15</f>
        <v>443644</v>
      </c>
      <c r="J15" s="527">
        <f>'[17]07'!$J$14</f>
        <v>443044</v>
      </c>
      <c r="K15" s="527">
        <f>'[17]07'!$K$14</f>
        <v>0</v>
      </c>
      <c r="L15" s="527"/>
      <c r="M15" s="535">
        <f aca="true" t="shared" si="8" ref="M15:M94">I15-N15-O15-P15-Q15-J15-K15-L15</f>
        <v>600</v>
      </c>
      <c r="N15" s="527">
        <f>'[17]07'!$N$14</f>
        <v>0</v>
      </c>
      <c r="O15" s="527">
        <f>'[17]07'!$O$14</f>
        <v>0</v>
      </c>
      <c r="P15" s="527">
        <f>'[17]07'!$P$14</f>
        <v>0</v>
      </c>
      <c r="Q15" s="527">
        <f>'[17]07'!$Q$14</f>
        <v>0</v>
      </c>
      <c r="R15" s="536">
        <f>'[17]07'!$R$14</f>
        <v>0</v>
      </c>
      <c r="S15" s="497">
        <f aca="true" t="shared" si="9" ref="S15:S94">H15-J15-K15-L15</f>
        <v>600</v>
      </c>
      <c r="T15" s="499"/>
      <c r="U15" s="499"/>
      <c r="V15" s="500"/>
      <c r="W15" s="489"/>
      <c r="X15" s="493">
        <f t="shared" si="4"/>
        <v>0.9986475642632381</v>
      </c>
      <c r="Y15" s="476">
        <f t="shared" si="1"/>
        <v>600</v>
      </c>
      <c r="Z15" s="490"/>
      <c r="AA15" s="490"/>
    </row>
    <row r="16" spans="1:27" s="385" customFormat="1" ht="30" customHeight="1">
      <c r="A16" s="440" t="s">
        <v>49</v>
      </c>
      <c r="B16" s="441" t="s">
        <v>449</v>
      </c>
      <c r="C16" s="497">
        <f t="shared" si="5"/>
        <v>32423469</v>
      </c>
      <c r="D16" s="527">
        <f>11863115+20400000+5000+1605</f>
        <v>32269720</v>
      </c>
      <c r="E16" s="527">
        <f>'[17]07'!$E$15</f>
        <v>153749</v>
      </c>
      <c r="F16" s="527">
        <f>'[17]07'!$F$15</f>
        <v>5000</v>
      </c>
      <c r="G16" s="527"/>
      <c r="H16" s="534">
        <f t="shared" si="6"/>
        <v>32418469</v>
      </c>
      <c r="I16" s="534">
        <f t="shared" si="7"/>
        <v>32416864</v>
      </c>
      <c r="J16" s="527">
        <f>'[17]07'!$J$15</f>
        <v>32416864</v>
      </c>
      <c r="K16" s="527">
        <f>'[17]07'!$K$15</f>
        <v>0</v>
      </c>
      <c r="L16" s="527"/>
      <c r="M16" s="535">
        <f t="shared" si="8"/>
        <v>0</v>
      </c>
      <c r="N16" s="527">
        <f>'[17]07'!$N$15</f>
        <v>0</v>
      </c>
      <c r="O16" s="527">
        <f>'[17]07'!$O$15</f>
        <v>0</v>
      </c>
      <c r="P16" s="527">
        <f>'[17]07'!$P$15</f>
        <v>0</v>
      </c>
      <c r="Q16" s="527">
        <f>'[17]07'!$Q$15</f>
        <v>0</v>
      </c>
      <c r="R16" s="527">
        <f>'[17]07'!$R$15</f>
        <v>1605</v>
      </c>
      <c r="S16" s="497">
        <f t="shared" si="9"/>
        <v>1605</v>
      </c>
      <c r="T16" s="499"/>
      <c r="U16" s="499"/>
      <c r="V16" s="500"/>
      <c r="W16" s="489"/>
      <c r="X16" s="493">
        <f t="shared" si="4"/>
        <v>1</v>
      </c>
      <c r="Y16" s="476">
        <f t="shared" si="1"/>
        <v>0</v>
      </c>
      <c r="Z16" s="490"/>
      <c r="AA16" s="490"/>
    </row>
    <row r="17" spans="1:27" s="385" customFormat="1" ht="30" customHeight="1">
      <c r="A17" s="440" t="s">
        <v>58</v>
      </c>
      <c r="B17" s="441" t="s">
        <v>550</v>
      </c>
      <c r="C17" s="497">
        <f t="shared" si="5"/>
        <v>888113</v>
      </c>
      <c r="D17" s="527">
        <v>30000</v>
      </c>
      <c r="E17" s="527">
        <f>'[17]07'!$E$16</f>
        <v>858113</v>
      </c>
      <c r="F17" s="527">
        <f>'[17]07'!$F$16</f>
        <v>0</v>
      </c>
      <c r="G17" s="527"/>
      <c r="H17" s="534">
        <f t="shared" si="6"/>
        <v>888113</v>
      </c>
      <c r="I17" s="534">
        <f t="shared" si="7"/>
        <v>888113</v>
      </c>
      <c r="J17" s="527">
        <f>'[17]07'!$J$16</f>
        <v>888113</v>
      </c>
      <c r="K17" s="527">
        <f>'[17]07'!$K$16</f>
        <v>0</v>
      </c>
      <c r="L17" s="527"/>
      <c r="M17" s="535">
        <f t="shared" si="8"/>
        <v>0</v>
      </c>
      <c r="N17" s="527">
        <f>'[17]07'!$N$16</f>
        <v>0</v>
      </c>
      <c r="O17" s="527">
        <f>'[17]07'!$O$16</f>
        <v>0</v>
      </c>
      <c r="P17" s="527">
        <f>'[17]07'!$P$16</f>
        <v>0</v>
      </c>
      <c r="Q17" s="527">
        <f>'[17]07'!$Q$16</f>
        <v>0</v>
      </c>
      <c r="R17" s="527">
        <f>'[17]07'!$R$16</f>
        <v>0</v>
      </c>
      <c r="S17" s="497">
        <f t="shared" si="9"/>
        <v>0</v>
      </c>
      <c r="T17" s="499"/>
      <c r="U17" s="519">
        <f>D13-657910712</f>
        <v>0</v>
      </c>
      <c r="V17" s="500"/>
      <c r="W17" s="489"/>
      <c r="X17" s="493">
        <f t="shared" si="4"/>
        <v>1</v>
      </c>
      <c r="Y17" s="476">
        <f t="shared" si="1"/>
        <v>0</v>
      </c>
      <c r="Z17" s="490"/>
      <c r="AA17" s="490"/>
    </row>
    <row r="18" spans="1:27" s="385" customFormat="1" ht="30" customHeight="1">
      <c r="A18" s="440" t="s">
        <v>59</v>
      </c>
      <c r="B18" s="441" t="s">
        <v>450</v>
      </c>
      <c r="C18" s="497">
        <f t="shared" si="5"/>
        <v>1516083</v>
      </c>
      <c r="D18" s="527">
        <f>50265+86435+1228985-135740</f>
        <v>1229945</v>
      </c>
      <c r="E18" s="527">
        <f>'[17]07'!$E$17</f>
        <v>286138</v>
      </c>
      <c r="F18" s="527">
        <f>'[17]07'!$F$17</f>
        <v>0</v>
      </c>
      <c r="G18" s="527"/>
      <c r="H18" s="534">
        <f t="shared" si="6"/>
        <v>1516083</v>
      </c>
      <c r="I18" s="534">
        <f t="shared" si="7"/>
        <v>1366388</v>
      </c>
      <c r="J18" s="527">
        <f>'[17]07'!$J$17</f>
        <v>143798</v>
      </c>
      <c r="K18" s="527">
        <f>'[17]07'!$K$17</f>
        <v>0</v>
      </c>
      <c r="L18" s="527"/>
      <c r="M18" s="535">
        <f t="shared" si="8"/>
        <v>1222590</v>
      </c>
      <c r="N18" s="527">
        <f>'[17]07'!$N$17</f>
        <v>0</v>
      </c>
      <c r="O18" s="527">
        <f>'[17]07'!$O$17</f>
        <v>0</v>
      </c>
      <c r="P18" s="527">
        <f>'[17]07'!$P$17</f>
        <v>0</v>
      </c>
      <c r="Q18" s="527">
        <f>'[17]07'!$Q$16</f>
        <v>0</v>
      </c>
      <c r="R18" s="536">
        <f>'[17]07'!$R$17</f>
        <v>149695</v>
      </c>
      <c r="S18" s="497">
        <f t="shared" si="9"/>
        <v>1372285</v>
      </c>
      <c r="T18" s="499"/>
      <c r="U18" s="499"/>
      <c r="V18" s="500"/>
      <c r="W18" s="489"/>
      <c r="X18" s="493">
        <f t="shared" si="4"/>
        <v>0.10523950737272283</v>
      </c>
      <c r="Y18" s="476">
        <f t="shared" si="1"/>
        <v>1222590</v>
      </c>
      <c r="Z18" s="490"/>
      <c r="AA18" s="490"/>
    </row>
    <row r="19" spans="1:27" s="385" customFormat="1" ht="30" customHeight="1">
      <c r="A19" s="440" t="s">
        <v>60</v>
      </c>
      <c r="B19" s="441" t="s">
        <v>451</v>
      </c>
      <c r="C19" s="497">
        <f t="shared" si="5"/>
        <v>559291327</v>
      </c>
      <c r="D19" s="527">
        <v>559113078</v>
      </c>
      <c r="E19" s="527">
        <f>'[17]07'!$E$18</f>
        <v>178249</v>
      </c>
      <c r="F19" s="527">
        <f>'[17]07'!$F$18</f>
        <v>0</v>
      </c>
      <c r="G19" s="527"/>
      <c r="H19" s="534">
        <f t="shared" si="6"/>
        <v>559291327</v>
      </c>
      <c r="I19" s="534">
        <f t="shared" si="7"/>
        <v>1077422</v>
      </c>
      <c r="J19" s="527">
        <f>'[17]07'!$J$18</f>
        <v>111966</v>
      </c>
      <c r="K19" s="527">
        <f>'[17]07'!$K$18</f>
        <v>0</v>
      </c>
      <c r="L19" s="527"/>
      <c r="M19" s="535">
        <f t="shared" si="8"/>
        <v>965456</v>
      </c>
      <c r="N19" s="527">
        <f>'[17]07'!$N$18</f>
        <v>0</v>
      </c>
      <c r="O19" s="527">
        <f>'[17]07'!$O$18</f>
        <v>0</v>
      </c>
      <c r="P19" s="527">
        <f>'[17]07'!$P$18</f>
        <v>0</v>
      </c>
      <c r="Q19" s="527">
        <f>'[17]07'!$Q$18</f>
        <v>0</v>
      </c>
      <c r="R19" s="536">
        <f>'[17]07'!$R$18</f>
        <v>558213905</v>
      </c>
      <c r="S19" s="497">
        <f t="shared" si="9"/>
        <v>559179361</v>
      </c>
      <c r="T19" s="499"/>
      <c r="U19" s="499"/>
      <c r="V19" s="500"/>
      <c r="W19" s="489"/>
      <c r="X19" s="493">
        <f t="shared" si="4"/>
        <v>0.10392028378852483</v>
      </c>
      <c r="Y19" s="476">
        <f t="shared" si="1"/>
        <v>965456</v>
      </c>
      <c r="Z19" s="490"/>
      <c r="AA19" s="490"/>
    </row>
    <row r="20" spans="1:27" s="385" customFormat="1" ht="30" customHeight="1">
      <c r="A20" s="440" t="s">
        <v>61</v>
      </c>
      <c r="B20" s="441" t="s">
        <v>452</v>
      </c>
      <c r="C20" s="497">
        <f t="shared" si="5"/>
        <v>44083354</v>
      </c>
      <c r="D20" s="527">
        <f>1000+1107813+1418149+1279545+270635+1297567+11305732+10765831+5961361+342928+160897+756218+2736151+288170+10800+30200+31629+34967+6</f>
        <v>37799599</v>
      </c>
      <c r="E20" s="527">
        <f>'[17]07'!$E$19</f>
        <v>6283755</v>
      </c>
      <c r="F20" s="527">
        <f>'[17]07'!$F$19</f>
        <v>1353800</v>
      </c>
      <c r="G20" s="527"/>
      <c r="H20" s="534">
        <f t="shared" si="6"/>
        <v>42729554</v>
      </c>
      <c r="I20" s="534">
        <f t="shared" si="7"/>
        <v>6571299</v>
      </c>
      <c r="J20" s="527">
        <f>'[17]07'!$J$19</f>
        <v>416616</v>
      </c>
      <c r="K20" s="527">
        <f>'[17]07'!$K$19</f>
        <v>0</v>
      </c>
      <c r="L20" s="527"/>
      <c r="M20" s="535">
        <f t="shared" si="8"/>
        <v>6154683</v>
      </c>
      <c r="N20" s="527">
        <f>'[17]07'!$N$19</f>
        <v>0</v>
      </c>
      <c r="O20" s="527">
        <f>'[17]07'!$O$19</f>
        <v>0</v>
      </c>
      <c r="P20" s="527">
        <f>'[17]07'!$P$19</f>
        <v>0</v>
      </c>
      <c r="Q20" s="527">
        <f>'[17]07'!$Q$19</f>
        <v>0</v>
      </c>
      <c r="R20" s="536">
        <f>'[17]07'!$R$19</f>
        <v>36158255</v>
      </c>
      <c r="S20" s="497">
        <f t="shared" si="9"/>
        <v>42312938</v>
      </c>
      <c r="T20" s="499"/>
      <c r="U20" s="499"/>
      <c r="V20" s="500"/>
      <c r="W20" s="489"/>
      <c r="X20" s="493">
        <f t="shared" si="4"/>
        <v>0.06339933702605832</v>
      </c>
      <c r="Y20" s="476">
        <f t="shared" si="1"/>
        <v>6154683</v>
      </c>
      <c r="Z20" s="490"/>
      <c r="AA20" s="490"/>
    </row>
    <row r="21" spans="1:27" s="385" customFormat="1" ht="30" customHeight="1">
      <c r="A21" s="440" t="s">
        <v>62</v>
      </c>
      <c r="B21" s="441" t="s">
        <v>444</v>
      </c>
      <c r="C21" s="497">
        <f t="shared" si="5"/>
        <v>2451150</v>
      </c>
      <c r="D21" s="564">
        <f>719674-172848</f>
        <v>546826</v>
      </c>
      <c r="E21" s="527">
        <f>'[17]07'!$E$20</f>
        <v>1904324</v>
      </c>
      <c r="F21" s="527">
        <f>'[17]07'!$F$20</f>
        <v>0</v>
      </c>
      <c r="G21" s="527"/>
      <c r="H21" s="534">
        <f t="shared" si="6"/>
        <v>2451150</v>
      </c>
      <c r="I21" s="534">
        <f t="shared" si="7"/>
        <v>1731876</v>
      </c>
      <c r="J21" s="527">
        <f>'[17]07'!$J$20</f>
        <v>328171</v>
      </c>
      <c r="K21" s="527">
        <f>'[17]07'!$K$20</f>
        <v>0</v>
      </c>
      <c r="L21" s="527"/>
      <c r="M21" s="535">
        <f t="shared" si="8"/>
        <v>82548</v>
      </c>
      <c r="N21" s="527">
        <f>'[17]07'!$N$20</f>
        <v>1321157</v>
      </c>
      <c r="O21" s="527">
        <f>'[17]07'!$O$20</f>
        <v>0</v>
      </c>
      <c r="P21" s="527">
        <f>'[17]07'!$P$20</f>
        <v>0</v>
      </c>
      <c r="Q21" s="527">
        <f>'[17]07'!$Q$20</f>
        <v>0</v>
      </c>
      <c r="R21" s="536">
        <f>'[17]07'!$R$20</f>
        <v>719274</v>
      </c>
      <c r="S21" s="497">
        <f t="shared" si="9"/>
        <v>2122979</v>
      </c>
      <c r="T21" s="499"/>
      <c r="U21" s="499"/>
      <c r="V21" s="500"/>
      <c r="W21" s="501"/>
      <c r="X21" s="493">
        <f t="shared" si="4"/>
        <v>0.18948873937856983</v>
      </c>
      <c r="Y21" s="476">
        <f t="shared" si="1"/>
        <v>1403705</v>
      </c>
      <c r="Z21" s="490"/>
      <c r="AA21" s="490"/>
    </row>
    <row r="22" spans="1:27" s="385" customFormat="1" ht="30" customHeight="1">
      <c r="A22" s="440" t="s">
        <v>63</v>
      </c>
      <c r="B22" s="441" t="s">
        <v>453</v>
      </c>
      <c r="C22" s="497">
        <f t="shared" si="5"/>
        <v>783921</v>
      </c>
      <c r="D22" s="527">
        <f>39763+7419+39096+7418+35260+51448+35551+26489+24722</f>
        <v>267166</v>
      </c>
      <c r="E22" s="527">
        <f>'[17]07'!$E$21</f>
        <v>516755</v>
      </c>
      <c r="F22" s="527">
        <f>'[17]07'!$F$21</f>
        <v>401600</v>
      </c>
      <c r="G22" s="527"/>
      <c r="H22" s="534">
        <f t="shared" si="6"/>
        <v>382321</v>
      </c>
      <c r="I22" s="534">
        <f t="shared" si="7"/>
        <v>208851</v>
      </c>
      <c r="J22" s="527">
        <f>'[17]07'!$J$21</f>
        <v>157051</v>
      </c>
      <c r="K22" s="527">
        <f>'[17]07'!$K$21</f>
        <v>0</v>
      </c>
      <c r="L22" s="527"/>
      <c r="M22" s="535">
        <f t="shared" si="8"/>
        <v>51800</v>
      </c>
      <c r="N22" s="527">
        <f>'[17]07'!$N$21</f>
        <v>0</v>
      </c>
      <c r="O22" s="527">
        <f>'[17]07'!$O$21</f>
        <v>0</v>
      </c>
      <c r="P22" s="527">
        <f>'[17]07'!$P$21</f>
        <v>0</v>
      </c>
      <c r="Q22" s="527">
        <f>'[17]07'!$Q$21</f>
        <v>0</v>
      </c>
      <c r="R22" s="536">
        <f>'[17]07'!$R$21</f>
        <v>173470</v>
      </c>
      <c r="S22" s="497">
        <f t="shared" si="9"/>
        <v>225270</v>
      </c>
      <c r="T22" s="499"/>
      <c r="U22" s="499"/>
      <c r="V22" s="500"/>
      <c r="W22" s="489"/>
      <c r="X22" s="493">
        <f t="shared" si="4"/>
        <v>0.7519762893163069</v>
      </c>
      <c r="Y22" s="476">
        <f t="shared" si="1"/>
        <v>51800</v>
      </c>
      <c r="Z22" s="490"/>
      <c r="AA22" s="490"/>
    </row>
    <row r="23" spans="1:27" s="385" customFormat="1" ht="30" customHeight="1">
      <c r="A23" s="440" t="s">
        <v>83</v>
      </c>
      <c r="B23" s="441" t="s">
        <v>552</v>
      </c>
      <c r="C23" s="497">
        <f t="shared" si="5"/>
        <v>3204307</v>
      </c>
      <c r="D23" s="527">
        <v>3203957</v>
      </c>
      <c r="E23" s="527">
        <f>'[17]07'!$E$22</f>
        <v>350</v>
      </c>
      <c r="F23" s="527">
        <f>'[17]07'!$F$22</f>
        <v>0</v>
      </c>
      <c r="G23" s="527"/>
      <c r="H23" s="534">
        <f t="shared" si="6"/>
        <v>3204307</v>
      </c>
      <c r="I23" s="534">
        <f t="shared" si="7"/>
        <v>282819</v>
      </c>
      <c r="J23" s="527">
        <f>'[17]07'!$J$22</f>
        <v>200050</v>
      </c>
      <c r="K23" s="527">
        <f>'[17]07'!$K$22</f>
        <v>0</v>
      </c>
      <c r="L23" s="527"/>
      <c r="M23" s="535">
        <f t="shared" si="8"/>
        <v>82769</v>
      </c>
      <c r="N23" s="527">
        <f>'[17]07'!$N$22</f>
        <v>0</v>
      </c>
      <c r="O23" s="527">
        <f>'[17]07'!$O$22</f>
        <v>0</v>
      </c>
      <c r="P23" s="527">
        <f>'[17]07'!$P$22</f>
        <v>0</v>
      </c>
      <c r="Q23" s="527">
        <f>'[17]07'!$Q$22</f>
        <v>0</v>
      </c>
      <c r="R23" s="536">
        <f>'[17]07'!$R$22</f>
        <v>2921488</v>
      </c>
      <c r="S23" s="497">
        <f t="shared" si="9"/>
        <v>3004257</v>
      </c>
      <c r="T23" s="499"/>
      <c r="U23" s="499"/>
      <c r="V23" s="500"/>
      <c r="W23" s="489"/>
      <c r="X23" s="493">
        <f t="shared" si="4"/>
        <v>0.7073428588602605</v>
      </c>
      <c r="Y23" s="476">
        <f t="shared" si="1"/>
        <v>82769</v>
      </c>
      <c r="Z23" s="490"/>
      <c r="AA23" s="490"/>
    </row>
    <row r="24" spans="1:27" s="385" customFormat="1" ht="30" customHeight="1">
      <c r="A24" s="440" t="s">
        <v>84</v>
      </c>
      <c r="B24" s="441" t="s">
        <v>454</v>
      </c>
      <c r="C24" s="497">
        <f t="shared" si="5"/>
        <v>3773057</v>
      </c>
      <c r="D24" s="527">
        <f>1490415+1534872</f>
        <v>3025287</v>
      </c>
      <c r="E24" s="527">
        <f>'[17]07'!$E$23</f>
        <v>747770</v>
      </c>
      <c r="F24" s="527">
        <f>'[17]07'!$F$23</f>
        <v>200</v>
      </c>
      <c r="G24" s="527"/>
      <c r="H24" s="534">
        <f t="shared" si="6"/>
        <v>3772857</v>
      </c>
      <c r="I24" s="534">
        <f t="shared" si="7"/>
        <v>1893789</v>
      </c>
      <c r="J24" s="527">
        <f>'[17]07'!$J$23</f>
        <v>724495</v>
      </c>
      <c r="K24" s="527">
        <f>'[17]07'!$K$23</f>
        <v>0</v>
      </c>
      <c r="L24" s="527"/>
      <c r="M24" s="535">
        <f t="shared" si="8"/>
        <v>1169294</v>
      </c>
      <c r="N24" s="527">
        <f>'[17]07'!$N$23</f>
        <v>0</v>
      </c>
      <c r="O24" s="527">
        <f>'[17]07'!$O$23</f>
        <v>0</v>
      </c>
      <c r="P24" s="527">
        <f>'[17]07'!$P$23</f>
        <v>0</v>
      </c>
      <c r="Q24" s="527">
        <f>'[17]07'!$Q$23</f>
        <v>0</v>
      </c>
      <c r="R24" s="536">
        <f>'[17]07'!$R$23</f>
        <v>1879068</v>
      </c>
      <c r="S24" s="497">
        <f t="shared" si="9"/>
        <v>3048362</v>
      </c>
      <c r="T24" s="499"/>
      <c r="U24" s="499"/>
      <c r="V24" s="500"/>
      <c r="W24" s="489"/>
      <c r="X24" s="493">
        <f t="shared" si="4"/>
        <v>0.38256373862135645</v>
      </c>
      <c r="Y24" s="476">
        <f t="shared" si="1"/>
        <v>1169294</v>
      </c>
      <c r="Z24" s="490"/>
      <c r="AA24" s="490"/>
    </row>
    <row r="25" spans="1:27" s="385" customFormat="1" ht="30" customHeight="1">
      <c r="A25" s="440" t="s">
        <v>85</v>
      </c>
      <c r="B25" s="441" t="s">
        <v>455</v>
      </c>
      <c r="C25" s="497">
        <f t="shared" si="5"/>
        <v>7460288</v>
      </c>
      <c r="D25" s="527">
        <f>1000+10000+6879045+37000+15640+200+30613+189000+29515</f>
        <v>7192013</v>
      </c>
      <c r="E25" s="527">
        <f>'[17]07'!$E$24</f>
        <v>268275</v>
      </c>
      <c r="F25" s="527">
        <f>'[17]07'!$F$24</f>
        <v>200</v>
      </c>
      <c r="G25" s="527"/>
      <c r="H25" s="534">
        <f t="shared" si="6"/>
        <v>7460088</v>
      </c>
      <c r="I25" s="534">
        <f t="shared" si="7"/>
        <v>279275</v>
      </c>
      <c r="J25" s="527">
        <f>'[17]07'!$J$24</f>
        <v>278875</v>
      </c>
      <c r="K25" s="527">
        <f>'[17]07'!$K$24</f>
        <v>0</v>
      </c>
      <c r="L25" s="527"/>
      <c r="M25" s="535">
        <f t="shared" si="8"/>
        <v>400</v>
      </c>
      <c r="N25" s="527">
        <f>'[17]07'!$N$24</f>
        <v>0</v>
      </c>
      <c r="O25" s="527">
        <f>'[17]07'!$O$24</f>
        <v>0</v>
      </c>
      <c r="P25" s="527">
        <f>'[17]07'!$P$24</f>
        <v>0</v>
      </c>
      <c r="Q25" s="527">
        <f>'[17]07'!$Q$24</f>
        <v>0</v>
      </c>
      <c r="R25" s="536">
        <f>'[17]07'!$R$24</f>
        <v>7180813</v>
      </c>
      <c r="S25" s="497">
        <f t="shared" si="9"/>
        <v>7181213</v>
      </c>
      <c r="T25" s="499"/>
      <c r="U25" s="499"/>
      <c r="V25" s="500"/>
      <c r="W25" s="489"/>
      <c r="X25" s="493">
        <f t="shared" si="4"/>
        <v>0.9985677199892579</v>
      </c>
      <c r="Y25" s="476">
        <f t="shared" si="1"/>
        <v>400</v>
      </c>
      <c r="Z25" s="490"/>
      <c r="AA25" s="490"/>
    </row>
    <row r="26" spans="1:27" s="385" customFormat="1" ht="30" customHeight="1">
      <c r="A26" s="440" t="s">
        <v>86</v>
      </c>
      <c r="B26" s="441" t="s">
        <v>456</v>
      </c>
      <c r="C26" s="497">
        <f t="shared" si="5"/>
        <v>13513732</v>
      </c>
      <c r="D26" s="527">
        <v>12855418</v>
      </c>
      <c r="E26" s="527">
        <f>'[17]07'!$E$25</f>
        <v>658314</v>
      </c>
      <c r="F26" s="527">
        <f>'[17]07'!$F$25</f>
        <v>111000</v>
      </c>
      <c r="G26" s="527"/>
      <c r="H26" s="534">
        <f t="shared" si="6"/>
        <v>13402732</v>
      </c>
      <c r="I26" s="534">
        <f t="shared" si="7"/>
        <v>4765549</v>
      </c>
      <c r="J26" s="527">
        <f>'[17]07'!$J$25</f>
        <v>326129</v>
      </c>
      <c r="K26" s="527">
        <f>'[17]07'!$K$25</f>
        <v>231974</v>
      </c>
      <c r="L26" s="527"/>
      <c r="M26" s="535">
        <f t="shared" si="8"/>
        <v>4207446</v>
      </c>
      <c r="N26" s="527">
        <f>'[17]07'!$N$25</f>
        <v>0</v>
      </c>
      <c r="O26" s="527">
        <f>'[17]07'!$O$25</f>
        <v>0</v>
      </c>
      <c r="P26" s="527">
        <f>'[17]07'!$P$25</f>
        <v>0</v>
      </c>
      <c r="Q26" s="527">
        <f>'[17]07'!$Q$25</f>
        <v>0</v>
      </c>
      <c r="R26" s="536">
        <f>'[17]07'!$R$25</f>
        <v>8637183</v>
      </c>
      <c r="S26" s="497">
        <f t="shared" si="9"/>
        <v>12844629</v>
      </c>
      <c r="T26" s="499"/>
      <c r="U26" s="499"/>
      <c r="V26" s="500"/>
      <c r="W26" s="489"/>
      <c r="X26" s="493">
        <f t="shared" si="4"/>
        <v>0.11711200535342307</v>
      </c>
      <c r="Y26" s="476">
        <f t="shared" si="1"/>
        <v>4207446</v>
      </c>
      <c r="Z26" s="490"/>
      <c r="AA26" s="490"/>
    </row>
    <row r="27" spans="1:27" s="385" customFormat="1" ht="30" customHeight="1">
      <c r="A27" s="428" t="s">
        <v>1</v>
      </c>
      <c r="B27" s="429" t="s">
        <v>17</v>
      </c>
      <c r="C27" s="495">
        <f t="shared" si="5"/>
        <v>2036948541</v>
      </c>
      <c r="D27" s="496">
        <f aca="true" t="shared" si="10" ref="D27:S27">D28+D39+D48+D51+D56+D64+D68+D72+D79+D84+D88+D92</f>
        <v>1572341953</v>
      </c>
      <c r="E27" s="496">
        <f t="shared" si="10"/>
        <v>464606588</v>
      </c>
      <c r="F27" s="496">
        <f t="shared" si="10"/>
        <v>10969908</v>
      </c>
      <c r="G27" s="496">
        <f t="shared" si="10"/>
        <v>0</v>
      </c>
      <c r="H27" s="496">
        <f t="shared" si="10"/>
        <v>2025978633</v>
      </c>
      <c r="I27" s="496">
        <f t="shared" si="10"/>
        <v>1078527724</v>
      </c>
      <c r="J27" s="496">
        <f t="shared" si="10"/>
        <v>129631574</v>
      </c>
      <c r="K27" s="496">
        <f t="shared" si="10"/>
        <v>66301060</v>
      </c>
      <c r="L27" s="496">
        <f t="shared" si="10"/>
        <v>16272</v>
      </c>
      <c r="M27" s="534">
        <f t="shared" si="10"/>
        <v>868014477</v>
      </c>
      <c r="N27" s="496">
        <f t="shared" si="10"/>
        <v>8346235</v>
      </c>
      <c r="O27" s="496">
        <f t="shared" si="10"/>
        <v>4151108</v>
      </c>
      <c r="P27" s="496">
        <f t="shared" si="10"/>
        <v>0</v>
      </c>
      <c r="Q27" s="496">
        <f t="shared" si="10"/>
        <v>2066998</v>
      </c>
      <c r="R27" s="496">
        <f t="shared" si="10"/>
        <v>947450909</v>
      </c>
      <c r="S27" s="495">
        <f t="shared" si="10"/>
        <v>1830029727</v>
      </c>
      <c r="T27" s="499">
        <f>S27-R27</f>
        <v>882578818</v>
      </c>
      <c r="U27" s="499">
        <f>'[18]07'!$U$27</f>
        <v>608494259</v>
      </c>
      <c r="V27" s="500">
        <f t="shared" si="3"/>
        <v>274084559</v>
      </c>
      <c r="W27" s="489">
        <f>V27/U27</f>
        <v>0.4504308051327071</v>
      </c>
      <c r="X27" s="493">
        <f t="shared" si="4"/>
        <v>0.181681844276819</v>
      </c>
      <c r="Y27" s="476">
        <f t="shared" si="1"/>
        <v>882578818</v>
      </c>
      <c r="Z27" s="490"/>
      <c r="AA27" s="490"/>
    </row>
    <row r="28" spans="1:27" s="385" customFormat="1" ht="30" customHeight="1">
      <c r="A28" s="440" t="s">
        <v>43</v>
      </c>
      <c r="B28" s="442" t="s">
        <v>548</v>
      </c>
      <c r="C28" s="497">
        <f t="shared" si="5"/>
        <v>717654108</v>
      </c>
      <c r="D28" s="537">
        <f>D29+D30+D31+D32+D33+D34+D35+D36+D37+D38</f>
        <v>567431858</v>
      </c>
      <c r="E28" s="496">
        <f>E29+E30+E31+E32+E33+E34+E35+E36+E37+E38</f>
        <v>150222250</v>
      </c>
      <c r="F28" s="496">
        <f>F29+F30+F31+F32+F33+F34+F35+F36+F37+F38</f>
        <v>2955530</v>
      </c>
      <c r="G28" s="496">
        <f>G29+G30+G31+G32+G33+G34+G35+G36+G37+G38</f>
        <v>0</v>
      </c>
      <c r="H28" s="534">
        <f t="shared" si="6"/>
        <v>714698578</v>
      </c>
      <c r="I28" s="534">
        <f t="shared" si="7"/>
        <v>462977741</v>
      </c>
      <c r="J28" s="496">
        <f>J29+J30+J31+J32+J33+J34+J35+J36+J37+J38</f>
        <v>60151582</v>
      </c>
      <c r="K28" s="496">
        <f>K29+K30+K31+K32+K33+K34+K35+K36+K37+K38</f>
        <v>26868095</v>
      </c>
      <c r="L28" s="496">
        <f>L29+L30+L31+L32+L33+L34+L35+L36+L37+L38</f>
        <v>3723</v>
      </c>
      <c r="M28" s="534">
        <f t="shared" si="8"/>
        <v>364549060</v>
      </c>
      <c r="N28" s="496">
        <f>N29+N30+N31+N32+N33+N34+N35+N36+N37+N38</f>
        <v>7945821</v>
      </c>
      <c r="O28" s="496">
        <f>O29+O30+O31+O32+O33+O34+O35+O36+O37+O38</f>
        <v>1392462</v>
      </c>
      <c r="P28" s="496">
        <f>P29+P30+P31+P32+P33+P34+P35+P36+P37+P38</f>
        <v>0</v>
      </c>
      <c r="Q28" s="496">
        <f>Q29+Q30+Q31+Q32+Q33+Q34+Q35+Q36+Q37+Q38</f>
        <v>2066998</v>
      </c>
      <c r="R28" s="496">
        <f>R29+R30+R31+R32+R33+R34+R35+R36+R37+R38</f>
        <v>251720837</v>
      </c>
      <c r="S28" s="497">
        <f t="shared" si="9"/>
        <v>627675178</v>
      </c>
      <c r="T28" s="499">
        <f>S28-R28</f>
        <v>375954341</v>
      </c>
      <c r="U28" s="499">
        <f>'[18]07'!$U$28</f>
        <v>263181308</v>
      </c>
      <c r="V28" s="500">
        <f t="shared" si="3"/>
        <v>112773033</v>
      </c>
      <c r="W28" s="489">
        <f>V28/U28</f>
        <v>0.4284994016368366</v>
      </c>
      <c r="X28" s="493">
        <f t="shared" si="4"/>
        <v>0.18796454406649327</v>
      </c>
      <c r="Y28" s="476">
        <f>S28-R28</f>
        <v>375954341</v>
      </c>
      <c r="Z28" s="490"/>
      <c r="AA28" s="490"/>
    </row>
    <row r="29" spans="1:27" s="385" customFormat="1" ht="30" customHeight="1">
      <c r="A29" s="430" t="s">
        <v>45</v>
      </c>
      <c r="B29" s="435" t="s">
        <v>570</v>
      </c>
      <c r="C29" s="497">
        <f t="shared" si="5"/>
        <v>32207073</v>
      </c>
      <c r="D29" s="538">
        <f>13786426+12810</f>
        <v>13799236</v>
      </c>
      <c r="E29" s="592">
        <f>18420647-12810</f>
        <v>18407837</v>
      </c>
      <c r="F29" s="593">
        <v>0</v>
      </c>
      <c r="G29" s="539"/>
      <c r="H29" s="534">
        <f t="shared" si="6"/>
        <v>32207073</v>
      </c>
      <c r="I29" s="534">
        <f t="shared" si="7"/>
        <v>30421830</v>
      </c>
      <c r="J29" s="593">
        <v>3869053</v>
      </c>
      <c r="K29" s="593">
        <v>396027</v>
      </c>
      <c r="L29" s="593"/>
      <c r="M29" s="535">
        <f t="shared" si="8"/>
        <v>24956750</v>
      </c>
      <c r="N29" s="593">
        <v>1200000</v>
      </c>
      <c r="O29" s="593"/>
      <c r="P29" s="593"/>
      <c r="Q29" s="593"/>
      <c r="R29" s="594">
        <v>1785243</v>
      </c>
      <c r="S29" s="497">
        <f t="shared" si="9"/>
        <v>27941993</v>
      </c>
      <c r="T29" s="499"/>
      <c r="U29" s="499"/>
      <c r="V29" s="500">
        <f t="shared" si="3"/>
        <v>0</v>
      </c>
      <c r="W29" s="489"/>
      <c r="X29" s="493">
        <f t="shared" si="4"/>
        <v>0.14019800912699862</v>
      </c>
      <c r="Y29" s="476">
        <f t="shared" si="1"/>
        <v>26156750</v>
      </c>
      <c r="Z29" s="490"/>
      <c r="AA29" s="490"/>
    </row>
    <row r="30" spans="1:27" s="385" customFormat="1" ht="30" customHeight="1">
      <c r="A30" s="430" t="s">
        <v>46</v>
      </c>
      <c r="B30" s="435" t="s">
        <v>459</v>
      </c>
      <c r="C30" s="497">
        <f t="shared" si="5"/>
        <v>33841877</v>
      </c>
      <c r="D30" s="538">
        <v>31776910</v>
      </c>
      <c r="E30" s="592">
        <v>2064967</v>
      </c>
      <c r="F30" s="593">
        <v>200</v>
      </c>
      <c r="G30" s="539"/>
      <c r="H30" s="534">
        <f t="shared" si="6"/>
        <v>33841677</v>
      </c>
      <c r="I30" s="534">
        <f t="shared" si="7"/>
        <v>25259438</v>
      </c>
      <c r="J30" s="593">
        <v>649713</v>
      </c>
      <c r="K30" s="593">
        <v>14002387</v>
      </c>
      <c r="L30" s="593"/>
      <c r="M30" s="535">
        <f t="shared" si="8"/>
        <v>10599575</v>
      </c>
      <c r="N30" s="593">
        <v>7763</v>
      </c>
      <c r="O30" s="593">
        <v>0</v>
      </c>
      <c r="P30" s="593"/>
      <c r="Q30" s="593">
        <v>0</v>
      </c>
      <c r="R30" s="594">
        <v>8582239</v>
      </c>
      <c r="S30" s="497">
        <f t="shared" si="9"/>
        <v>19189577</v>
      </c>
      <c r="T30" s="499"/>
      <c r="U30" s="499"/>
      <c r="V30" s="500">
        <f t="shared" si="3"/>
        <v>0</v>
      </c>
      <c r="W30" s="489"/>
      <c r="X30" s="493">
        <f t="shared" si="4"/>
        <v>0.5800643703949391</v>
      </c>
      <c r="Y30" s="476">
        <f t="shared" si="1"/>
        <v>10607338</v>
      </c>
      <c r="Z30" s="490"/>
      <c r="AA30" s="490"/>
    </row>
    <row r="31" spans="1:27" s="385" customFormat="1" ht="30" customHeight="1">
      <c r="A31" s="430" t="s">
        <v>104</v>
      </c>
      <c r="B31" s="436" t="s">
        <v>460</v>
      </c>
      <c r="C31" s="497">
        <f t="shared" si="5"/>
        <v>111195095</v>
      </c>
      <c r="D31" s="538">
        <v>100571012</v>
      </c>
      <c r="E31" s="592">
        <v>10624083</v>
      </c>
      <c r="F31" s="593">
        <v>400</v>
      </c>
      <c r="G31" s="539"/>
      <c r="H31" s="534">
        <f t="shared" si="6"/>
        <v>111194695</v>
      </c>
      <c r="I31" s="534">
        <f t="shared" si="7"/>
        <v>17601396</v>
      </c>
      <c r="J31" s="593">
        <v>9378038</v>
      </c>
      <c r="K31" s="593">
        <v>0</v>
      </c>
      <c r="L31" s="593"/>
      <c r="M31" s="535">
        <f t="shared" si="8"/>
        <v>6271544</v>
      </c>
      <c r="N31" s="593">
        <v>0</v>
      </c>
      <c r="O31" s="593"/>
      <c r="P31" s="593"/>
      <c r="Q31" s="593">
        <v>1951814</v>
      </c>
      <c r="R31" s="594">
        <v>93593299</v>
      </c>
      <c r="S31" s="497">
        <f t="shared" si="9"/>
        <v>101816657</v>
      </c>
      <c r="T31" s="499"/>
      <c r="U31" s="499"/>
      <c r="V31" s="500">
        <f t="shared" si="3"/>
        <v>0</v>
      </c>
      <c r="W31" s="489"/>
      <c r="X31" s="493">
        <f t="shared" si="4"/>
        <v>0.5328008073905047</v>
      </c>
      <c r="Y31" s="476">
        <f t="shared" si="1"/>
        <v>8223358</v>
      </c>
      <c r="Z31" s="490"/>
      <c r="AA31" s="490"/>
    </row>
    <row r="32" spans="1:27" s="385" customFormat="1" ht="30" customHeight="1">
      <c r="A32" s="430" t="s">
        <v>106</v>
      </c>
      <c r="B32" s="435" t="s">
        <v>461</v>
      </c>
      <c r="C32" s="497">
        <f t="shared" si="5"/>
        <v>41655968</v>
      </c>
      <c r="D32" s="538">
        <v>31424430</v>
      </c>
      <c r="E32" s="592">
        <v>10231538</v>
      </c>
      <c r="F32" s="593">
        <v>806835</v>
      </c>
      <c r="G32" s="539"/>
      <c r="H32" s="534">
        <f t="shared" si="6"/>
        <v>40849133</v>
      </c>
      <c r="I32" s="534">
        <f t="shared" si="7"/>
        <v>35112332</v>
      </c>
      <c r="J32" s="593">
        <v>17225759</v>
      </c>
      <c r="K32" s="593">
        <v>5766033</v>
      </c>
      <c r="L32" s="593">
        <v>3723</v>
      </c>
      <c r="M32" s="535">
        <f t="shared" si="8"/>
        <v>12116817</v>
      </c>
      <c r="N32" s="593">
        <v>0</v>
      </c>
      <c r="O32" s="593"/>
      <c r="P32" s="593"/>
      <c r="Q32" s="593">
        <v>0</v>
      </c>
      <c r="R32" s="594">
        <v>5736801</v>
      </c>
      <c r="S32" s="497">
        <f t="shared" si="9"/>
        <v>17853618</v>
      </c>
      <c r="T32" s="499"/>
      <c r="U32" s="499"/>
      <c r="V32" s="500">
        <f t="shared" si="3"/>
        <v>0</v>
      </c>
      <c r="W32" s="489"/>
      <c r="X32" s="493">
        <f t="shared" si="4"/>
        <v>0.6549127810707646</v>
      </c>
      <c r="Y32" s="476">
        <f t="shared" si="1"/>
        <v>12116817</v>
      </c>
      <c r="Z32" s="490"/>
      <c r="AA32" s="490"/>
    </row>
    <row r="33" spans="1:27" s="385" customFormat="1" ht="30" customHeight="1">
      <c r="A33" s="430" t="s">
        <v>107</v>
      </c>
      <c r="B33" s="436" t="s">
        <v>571</v>
      </c>
      <c r="C33" s="497">
        <f t="shared" si="5"/>
        <v>6593623</v>
      </c>
      <c r="D33" s="538">
        <v>4440431</v>
      </c>
      <c r="E33" s="592">
        <v>2153192</v>
      </c>
      <c r="F33" s="593">
        <v>20600</v>
      </c>
      <c r="G33" s="539"/>
      <c r="H33" s="534">
        <f t="shared" si="6"/>
        <v>6573023</v>
      </c>
      <c r="I33" s="534">
        <f t="shared" si="7"/>
        <v>4262242</v>
      </c>
      <c r="J33" s="593">
        <v>365533</v>
      </c>
      <c r="K33" s="593">
        <v>1413694</v>
      </c>
      <c r="L33" s="593"/>
      <c r="M33" s="535">
        <f t="shared" si="8"/>
        <v>2483015</v>
      </c>
      <c r="N33" s="593"/>
      <c r="O33" s="593"/>
      <c r="P33" s="593">
        <v>0</v>
      </c>
      <c r="Q33" s="593">
        <v>0</v>
      </c>
      <c r="R33" s="594">
        <v>2310781</v>
      </c>
      <c r="S33" s="497">
        <f t="shared" si="9"/>
        <v>4793796</v>
      </c>
      <c r="T33" s="499"/>
      <c r="U33" s="499"/>
      <c r="V33" s="500">
        <f t="shared" si="3"/>
        <v>0</v>
      </c>
      <c r="W33" s="489"/>
      <c r="X33" s="493">
        <f t="shared" si="4"/>
        <v>0.4174392256469717</v>
      </c>
      <c r="Y33" s="476">
        <f t="shared" si="1"/>
        <v>2483015</v>
      </c>
      <c r="Z33" s="490"/>
      <c r="AA33" s="490"/>
    </row>
    <row r="34" spans="1:27" s="385" customFormat="1" ht="30" customHeight="1">
      <c r="A34" s="430" t="s">
        <v>109</v>
      </c>
      <c r="B34" s="436" t="s">
        <v>462</v>
      </c>
      <c r="C34" s="497">
        <f t="shared" si="5"/>
        <v>169712374</v>
      </c>
      <c r="D34" s="538">
        <v>163227927</v>
      </c>
      <c r="E34" s="592">
        <v>6484447</v>
      </c>
      <c r="F34" s="593"/>
      <c r="G34" s="539">
        <v>0</v>
      </c>
      <c r="H34" s="534">
        <f t="shared" si="6"/>
        <v>169712374</v>
      </c>
      <c r="I34" s="534">
        <f t="shared" si="7"/>
        <v>56483872</v>
      </c>
      <c r="J34" s="593">
        <v>11108754</v>
      </c>
      <c r="K34" s="593">
        <v>64166</v>
      </c>
      <c r="L34" s="593">
        <v>0</v>
      </c>
      <c r="M34" s="535">
        <f t="shared" si="8"/>
        <v>44119602</v>
      </c>
      <c r="N34" s="593">
        <v>940815</v>
      </c>
      <c r="O34" s="593">
        <v>135351</v>
      </c>
      <c r="P34" s="593"/>
      <c r="Q34" s="593">
        <v>115184</v>
      </c>
      <c r="R34" s="594">
        <v>113228502</v>
      </c>
      <c r="S34" s="497">
        <f t="shared" si="9"/>
        <v>158539454</v>
      </c>
      <c r="T34" s="499"/>
      <c r="U34" s="499"/>
      <c r="V34" s="500">
        <f t="shared" si="3"/>
        <v>0</v>
      </c>
      <c r="W34" s="489"/>
      <c r="X34" s="493">
        <f t="shared" si="4"/>
        <v>0.19780726080534988</v>
      </c>
      <c r="Y34" s="476">
        <f t="shared" si="1"/>
        <v>45310952</v>
      </c>
      <c r="Z34" s="490"/>
      <c r="AA34" s="490"/>
    </row>
    <row r="35" spans="1:27" s="385" customFormat="1" ht="30" customHeight="1">
      <c r="A35" s="430" t="s">
        <v>110</v>
      </c>
      <c r="B35" s="436" t="s">
        <v>463</v>
      </c>
      <c r="C35" s="497">
        <f t="shared" si="5"/>
        <v>73363275</v>
      </c>
      <c r="D35" s="538">
        <v>62059423</v>
      </c>
      <c r="E35" s="592">
        <v>11303852</v>
      </c>
      <c r="F35" s="593">
        <v>2126895</v>
      </c>
      <c r="G35" s="539"/>
      <c r="H35" s="534">
        <f t="shared" si="6"/>
        <v>71236380</v>
      </c>
      <c r="I35" s="534">
        <f t="shared" si="7"/>
        <v>57809392</v>
      </c>
      <c r="J35" s="593">
        <v>3832311</v>
      </c>
      <c r="K35" s="593">
        <v>15189</v>
      </c>
      <c r="L35" s="593">
        <v>0</v>
      </c>
      <c r="M35" s="535">
        <f t="shared" si="8"/>
        <v>48164649</v>
      </c>
      <c r="N35" s="593">
        <v>5797243</v>
      </c>
      <c r="O35" s="593">
        <v>0</v>
      </c>
      <c r="P35" s="593">
        <v>0</v>
      </c>
      <c r="Q35" s="593">
        <v>0</v>
      </c>
      <c r="R35" s="594">
        <v>13426988</v>
      </c>
      <c r="S35" s="497">
        <f t="shared" si="9"/>
        <v>67388880</v>
      </c>
      <c r="T35" s="499"/>
      <c r="U35" s="499"/>
      <c r="V35" s="500">
        <f t="shared" si="3"/>
        <v>0</v>
      </c>
      <c r="W35" s="489"/>
      <c r="X35" s="493">
        <f t="shared" si="4"/>
        <v>0.0665549293443529</v>
      </c>
      <c r="Y35" s="476">
        <f t="shared" si="1"/>
        <v>53961892</v>
      </c>
      <c r="Z35" s="490"/>
      <c r="AA35" s="490"/>
    </row>
    <row r="36" spans="1:27" s="385" customFormat="1" ht="30" customHeight="1">
      <c r="A36" s="430" t="s">
        <v>122</v>
      </c>
      <c r="B36" s="436" t="s">
        <v>464</v>
      </c>
      <c r="C36" s="497">
        <f t="shared" si="5"/>
        <v>147937702</v>
      </c>
      <c r="D36" s="538">
        <v>73449339</v>
      </c>
      <c r="E36" s="592">
        <v>74488363</v>
      </c>
      <c r="F36" s="593">
        <v>0</v>
      </c>
      <c r="G36" s="539"/>
      <c r="H36" s="534">
        <f t="shared" si="6"/>
        <v>147937702</v>
      </c>
      <c r="I36" s="534">
        <f t="shared" si="7"/>
        <v>142010070</v>
      </c>
      <c r="J36" s="593">
        <v>11715445</v>
      </c>
      <c r="K36" s="593">
        <v>1584253</v>
      </c>
      <c r="L36" s="593">
        <v>0</v>
      </c>
      <c r="M36" s="535">
        <f t="shared" si="8"/>
        <v>127453261</v>
      </c>
      <c r="N36" s="593">
        <v>0</v>
      </c>
      <c r="O36" s="593">
        <v>1257111</v>
      </c>
      <c r="P36" s="593"/>
      <c r="Q36" s="593">
        <v>0</v>
      </c>
      <c r="R36" s="594">
        <v>5927632</v>
      </c>
      <c r="S36" s="497">
        <f t="shared" si="9"/>
        <v>134638004</v>
      </c>
      <c r="T36" s="499"/>
      <c r="U36" s="499"/>
      <c r="V36" s="500">
        <f t="shared" si="3"/>
        <v>0</v>
      </c>
      <c r="W36" s="489"/>
      <c r="X36" s="493">
        <f t="shared" si="4"/>
        <v>0.09365320360732166</v>
      </c>
      <c r="Y36" s="476">
        <f t="shared" si="1"/>
        <v>128710372</v>
      </c>
      <c r="Z36" s="490"/>
      <c r="AA36" s="490"/>
    </row>
    <row r="37" spans="1:27" s="385" customFormat="1" ht="30" customHeight="1">
      <c r="A37" s="430" t="s">
        <v>433</v>
      </c>
      <c r="B37" s="436" t="s">
        <v>465</v>
      </c>
      <c r="C37" s="497">
        <f t="shared" si="5"/>
        <v>94870053</v>
      </c>
      <c r="D37" s="538">
        <v>81426224</v>
      </c>
      <c r="E37" s="592">
        <v>13443829</v>
      </c>
      <c r="F37" s="593">
        <v>600</v>
      </c>
      <c r="G37" s="539"/>
      <c r="H37" s="534">
        <f t="shared" si="6"/>
        <v>94869453</v>
      </c>
      <c r="I37" s="534">
        <f t="shared" si="7"/>
        <v>91147029</v>
      </c>
      <c r="J37" s="593">
        <v>1968981</v>
      </c>
      <c r="K37" s="593">
        <v>3626346</v>
      </c>
      <c r="L37" s="593">
        <v>0</v>
      </c>
      <c r="M37" s="535">
        <f t="shared" si="8"/>
        <v>85551702</v>
      </c>
      <c r="N37" s="593"/>
      <c r="O37" s="593">
        <v>0</v>
      </c>
      <c r="P37" s="593">
        <v>0</v>
      </c>
      <c r="Q37" s="593">
        <v>0</v>
      </c>
      <c r="R37" s="594">
        <v>3722424</v>
      </c>
      <c r="S37" s="497">
        <f t="shared" si="9"/>
        <v>89274126</v>
      </c>
      <c r="T37" s="499"/>
      <c r="U37" s="499"/>
      <c r="V37" s="500">
        <f t="shared" si="3"/>
        <v>0</v>
      </c>
      <c r="W37" s="489"/>
      <c r="X37" s="493">
        <f t="shared" si="4"/>
        <v>0.06138792521695907</v>
      </c>
      <c r="Y37" s="476">
        <f t="shared" si="1"/>
        <v>85551702</v>
      </c>
      <c r="Z37" s="490"/>
      <c r="AA37" s="490"/>
    </row>
    <row r="38" spans="1:27" s="385" customFormat="1" ht="30" customHeight="1">
      <c r="A38" s="430" t="s">
        <v>575</v>
      </c>
      <c r="B38" s="436" t="s">
        <v>577</v>
      </c>
      <c r="C38" s="497">
        <f t="shared" si="5"/>
        <v>6277068</v>
      </c>
      <c r="D38" s="538">
        <v>5256926</v>
      </c>
      <c r="E38" s="592">
        <v>1020142</v>
      </c>
      <c r="F38" s="593">
        <v>0</v>
      </c>
      <c r="G38" s="539"/>
      <c r="H38" s="534">
        <f t="shared" si="6"/>
        <v>6277068</v>
      </c>
      <c r="I38" s="534">
        <f t="shared" si="7"/>
        <v>2870140</v>
      </c>
      <c r="J38" s="593">
        <v>37995</v>
      </c>
      <c r="K38" s="593">
        <v>0</v>
      </c>
      <c r="L38" s="593"/>
      <c r="M38" s="535">
        <f t="shared" si="8"/>
        <v>2832145</v>
      </c>
      <c r="N38" s="593"/>
      <c r="O38" s="593"/>
      <c r="P38" s="593">
        <v>0</v>
      </c>
      <c r="Q38" s="593">
        <v>0</v>
      </c>
      <c r="R38" s="594">
        <v>3406928</v>
      </c>
      <c r="S38" s="497">
        <f t="shared" si="9"/>
        <v>6239073</v>
      </c>
      <c r="T38" s="499"/>
      <c r="U38" s="499"/>
      <c r="V38" s="500"/>
      <c r="W38" s="489"/>
      <c r="X38" s="493">
        <f t="shared" si="4"/>
        <v>0.013238030200617392</v>
      </c>
      <c r="Y38" s="476"/>
      <c r="Z38" s="490"/>
      <c r="AA38" s="490"/>
    </row>
    <row r="39" spans="1:27" s="385" customFormat="1" ht="30" customHeight="1">
      <c r="A39" s="432" t="s">
        <v>44</v>
      </c>
      <c r="B39" s="433" t="s">
        <v>547</v>
      </c>
      <c r="C39" s="497">
        <f>C40+C41+C42+C43+C44+C45+C46+C47</f>
        <v>302605299</v>
      </c>
      <c r="D39" s="534">
        <f>D40+D41+D42+D43+D44+D45+D46+D47</f>
        <v>274369224</v>
      </c>
      <c r="E39" s="534">
        <f aca="true" t="shared" si="11" ref="E39:S39">E40+E41+E42+E43+E44+E45+E46+E47</f>
        <v>28236075</v>
      </c>
      <c r="F39" s="534">
        <f t="shared" si="11"/>
        <v>0</v>
      </c>
      <c r="G39" s="534">
        <f t="shared" si="11"/>
        <v>0</v>
      </c>
      <c r="H39" s="534">
        <f t="shared" si="11"/>
        <v>302605299</v>
      </c>
      <c r="I39" s="534">
        <f t="shared" si="11"/>
        <v>92318357</v>
      </c>
      <c r="J39" s="534">
        <f t="shared" si="11"/>
        <v>6225466</v>
      </c>
      <c r="K39" s="534">
        <f t="shared" si="11"/>
        <v>4319327</v>
      </c>
      <c r="L39" s="534">
        <f t="shared" si="11"/>
        <v>0</v>
      </c>
      <c r="M39" s="534">
        <f t="shared" si="11"/>
        <v>81773564</v>
      </c>
      <c r="N39" s="534">
        <f t="shared" si="11"/>
        <v>0</v>
      </c>
      <c r="O39" s="534">
        <f t="shared" si="11"/>
        <v>0</v>
      </c>
      <c r="P39" s="534">
        <f t="shared" si="11"/>
        <v>0</v>
      </c>
      <c r="Q39" s="534">
        <f t="shared" si="11"/>
        <v>0</v>
      </c>
      <c r="R39" s="534">
        <f t="shared" si="11"/>
        <v>210286942</v>
      </c>
      <c r="S39" s="534">
        <f t="shared" si="11"/>
        <v>292060506</v>
      </c>
      <c r="T39" s="499">
        <f>S39-R39</f>
        <v>81773564</v>
      </c>
      <c r="U39" s="499">
        <f>'[18]07'!$U$38</f>
        <v>86593257</v>
      </c>
      <c r="V39" s="500">
        <f t="shared" si="3"/>
        <v>-4819693</v>
      </c>
      <c r="W39" s="489">
        <f>V39/U39</f>
        <v>-0.05565898739667455</v>
      </c>
      <c r="X39" s="493">
        <f t="shared" si="4"/>
        <v>0.11422206094937326</v>
      </c>
      <c r="Y39" s="476">
        <f>S39-R39</f>
        <v>81773564</v>
      </c>
      <c r="Z39" s="490"/>
      <c r="AA39" s="490"/>
    </row>
    <row r="40" spans="1:27" s="385" customFormat="1" ht="30" customHeight="1">
      <c r="A40" s="430" t="s">
        <v>47</v>
      </c>
      <c r="B40" s="563" t="s">
        <v>467</v>
      </c>
      <c r="C40" s="497">
        <v>119323724</v>
      </c>
      <c r="D40" s="567">
        <v>113529110</v>
      </c>
      <c r="E40" s="541">
        <f>C40-D40</f>
        <v>5794614</v>
      </c>
      <c r="F40" s="542"/>
      <c r="G40" s="543"/>
      <c r="H40" s="534">
        <f t="shared" si="6"/>
        <v>119323724</v>
      </c>
      <c r="I40" s="534">
        <f t="shared" si="7"/>
        <v>46233073</v>
      </c>
      <c r="J40" s="567">
        <v>203896</v>
      </c>
      <c r="K40" s="577">
        <v>2493813</v>
      </c>
      <c r="L40" s="544"/>
      <c r="M40" s="535">
        <f t="shared" si="8"/>
        <v>43535364</v>
      </c>
      <c r="N40" s="580"/>
      <c r="O40" s="581"/>
      <c r="P40" s="526"/>
      <c r="Q40" s="567"/>
      <c r="R40" s="567">
        <v>73090651</v>
      </c>
      <c r="S40" s="497">
        <f t="shared" si="9"/>
        <v>116626015</v>
      </c>
      <c r="T40" s="499"/>
      <c r="U40" s="499"/>
      <c r="V40" s="500">
        <f t="shared" si="3"/>
        <v>0</v>
      </c>
      <c r="W40" s="489"/>
      <c r="X40" s="493">
        <f t="shared" si="4"/>
        <v>0.05835019878518566</v>
      </c>
      <c r="Y40" s="476">
        <f t="shared" si="1"/>
        <v>43535364</v>
      </c>
      <c r="Z40" s="490"/>
      <c r="AA40" s="490"/>
    </row>
    <row r="41" spans="1:27" s="385" customFormat="1" ht="30" customHeight="1">
      <c r="A41" s="430" t="s">
        <v>48</v>
      </c>
      <c r="B41" s="563" t="s">
        <v>469</v>
      </c>
      <c r="C41" s="497">
        <f>76139913-863477-295052-868343</f>
        <v>74113041</v>
      </c>
      <c r="D41" s="567">
        <v>61032533</v>
      </c>
      <c r="E41" s="541">
        <f aca="true" t="shared" si="12" ref="E41:E47">C41-D41</f>
        <v>13080508</v>
      </c>
      <c r="F41" s="542"/>
      <c r="G41" s="543"/>
      <c r="H41" s="534">
        <f t="shared" si="6"/>
        <v>74113041</v>
      </c>
      <c r="I41" s="534">
        <f t="shared" si="7"/>
        <v>9222096</v>
      </c>
      <c r="J41" s="567">
        <v>1745620</v>
      </c>
      <c r="K41" s="577">
        <v>150000</v>
      </c>
      <c r="L41" s="544"/>
      <c r="M41" s="535">
        <f t="shared" si="8"/>
        <v>7326476</v>
      </c>
      <c r="N41" s="580"/>
      <c r="O41" s="581"/>
      <c r="P41" s="526"/>
      <c r="Q41" s="567"/>
      <c r="R41" s="567">
        <v>64890945</v>
      </c>
      <c r="S41" s="497">
        <f t="shared" si="9"/>
        <v>72217421</v>
      </c>
      <c r="T41" s="499"/>
      <c r="U41" s="499"/>
      <c r="V41" s="500">
        <f t="shared" si="3"/>
        <v>0</v>
      </c>
      <c r="W41" s="489"/>
      <c r="X41" s="493">
        <f t="shared" si="4"/>
        <v>0.2055519699643118</v>
      </c>
      <c r="Y41" s="476">
        <f t="shared" si="1"/>
        <v>7326476</v>
      </c>
      <c r="Z41" s="490"/>
      <c r="AA41" s="490"/>
    </row>
    <row r="42" spans="1:27" s="385" customFormat="1" ht="30" customHeight="1">
      <c r="A42" s="430" t="s">
        <v>468</v>
      </c>
      <c r="B42" s="563" t="s">
        <v>471</v>
      </c>
      <c r="C42" s="497">
        <v>30743757</v>
      </c>
      <c r="D42" s="567">
        <f>24497920+836167</f>
        <v>25334087</v>
      </c>
      <c r="E42" s="541">
        <f t="shared" si="12"/>
        <v>5409670</v>
      </c>
      <c r="F42" s="542"/>
      <c r="G42" s="543"/>
      <c r="H42" s="534">
        <f t="shared" si="6"/>
        <v>30743757</v>
      </c>
      <c r="I42" s="534">
        <f t="shared" si="7"/>
        <v>6133768</v>
      </c>
      <c r="J42" s="567">
        <v>665074</v>
      </c>
      <c r="K42" s="577">
        <v>637000</v>
      </c>
      <c r="L42" s="544"/>
      <c r="M42" s="535">
        <f t="shared" si="8"/>
        <v>4831694</v>
      </c>
      <c r="N42" s="580"/>
      <c r="O42" s="581"/>
      <c r="P42" s="526"/>
      <c r="Q42" s="567"/>
      <c r="R42" s="567">
        <v>24609989</v>
      </c>
      <c r="S42" s="497">
        <f t="shared" si="9"/>
        <v>29441683</v>
      </c>
      <c r="T42" s="499"/>
      <c r="U42" s="499"/>
      <c r="V42" s="500">
        <f t="shared" si="3"/>
        <v>0</v>
      </c>
      <c r="W42" s="489"/>
      <c r="X42" s="493">
        <f t="shared" si="4"/>
        <v>0.21227962974797873</v>
      </c>
      <c r="Y42" s="476">
        <f t="shared" si="1"/>
        <v>4831694</v>
      </c>
      <c r="Z42" s="490"/>
      <c r="AA42" s="490"/>
    </row>
    <row r="43" spans="1:27" s="385" customFormat="1" ht="30" customHeight="1">
      <c r="A43" s="430" t="s">
        <v>470</v>
      </c>
      <c r="B43" s="563" t="s">
        <v>474</v>
      </c>
      <c r="C43" s="497">
        <v>16711120</v>
      </c>
      <c r="D43" s="567">
        <v>15946361</v>
      </c>
      <c r="E43" s="541">
        <f t="shared" si="12"/>
        <v>764759</v>
      </c>
      <c r="F43" s="542"/>
      <c r="G43" s="543"/>
      <c r="H43" s="534">
        <f t="shared" si="6"/>
        <v>16711120</v>
      </c>
      <c r="I43" s="534">
        <f t="shared" si="7"/>
        <v>6264886</v>
      </c>
      <c r="J43" s="567">
        <v>1184229</v>
      </c>
      <c r="K43" s="577">
        <v>221156</v>
      </c>
      <c r="L43" s="545"/>
      <c r="M43" s="535">
        <f t="shared" si="8"/>
        <v>4859501</v>
      </c>
      <c r="N43" s="580"/>
      <c r="O43" s="581"/>
      <c r="P43" s="526"/>
      <c r="Q43" s="567"/>
      <c r="R43" s="567">
        <v>10446234</v>
      </c>
      <c r="S43" s="497">
        <f t="shared" si="9"/>
        <v>15305735</v>
      </c>
      <c r="T43" s="499"/>
      <c r="U43" s="499"/>
      <c r="V43" s="500">
        <f t="shared" si="3"/>
        <v>0</v>
      </c>
      <c r="W43" s="489"/>
      <c r="X43" s="493">
        <f t="shared" si="4"/>
        <v>0.22432730619519653</v>
      </c>
      <c r="Y43" s="476">
        <f t="shared" si="1"/>
        <v>4859501</v>
      </c>
      <c r="Z43" s="490"/>
      <c r="AA43" s="490"/>
    </row>
    <row r="44" spans="1:27" s="385" customFormat="1" ht="30" customHeight="1">
      <c r="A44" s="430" t="s">
        <v>472</v>
      </c>
      <c r="B44" s="563" t="s">
        <v>476</v>
      </c>
      <c r="C44" s="497">
        <f>14854686+863477</f>
        <v>15718163</v>
      </c>
      <c r="D44" s="567">
        <v>15718163</v>
      </c>
      <c r="E44" s="541">
        <f t="shared" si="12"/>
        <v>0</v>
      </c>
      <c r="F44" s="542"/>
      <c r="G44" s="543"/>
      <c r="H44" s="534">
        <f t="shared" si="6"/>
        <v>15718163</v>
      </c>
      <c r="I44" s="534">
        <f t="shared" si="7"/>
        <v>7862583</v>
      </c>
      <c r="J44" s="567">
        <v>516828</v>
      </c>
      <c r="K44" s="577">
        <v>237358</v>
      </c>
      <c r="L44" s="545"/>
      <c r="M44" s="535">
        <f t="shared" si="8"/>
        <v>7108397</v>
      </c>
      <c r="N44" s="580"/>
      <c r="O44" s="581"/>
      <c r="P44" s="526"/>
      <c r="Q44" s="567"/>
      <c r="R44" s="567">
        <v>7855580</v>
      </c>
      <c r="S44" s="497">
        <f t="shared" si="9"/>
        <v>14963977</v>
      </c>
      <c r="T44" s="499"/>
      <c r="U44" s="499"/>
      <c r="V44" s="500">
        <f t="shared" si="3"/>
        <v>0</v>
      </c>
      <c r="W44" s="489"/>
      <c r="X44" s="493">
        <f t="shared" si="4"/>
        <v>0.09592089520708398</v>
      </c>
      <c r="Y44" s="476">
        <f t="shared" si="1"/>
        <v>7108397</v>
      </c>
      <c r="Z44" s="490"/>
      <c r="AA44" s="490"/>
    </row>
    <row r="45" spans="1:27" s="385" customFormat="1" ht="30" customHeight="1">
      <c r="A45" s="430" t="s">
        <v>473</v>
      </c>
      <c r="B45" s="563" t="s">
        <v>478</v>
      </c>
      <c r="C45" s="497">
        <v>13088452</v>
      </c>
      <c r="D45" s="567">
        <v>9901928</v>
      </c>
      <c r="E45" s="541">
        <f t="shared" si="12"/>
        <v>3186524</v>
      </c>
      <c r="F45" s="542"/>
      <c r="G45" s="543"/>
      <c r="H45" s="534">
        <f t="shared" si="6"/>
        <v>13088452</v>
      </c>
      <c r="I45" s="534">
        <f t="shared" si="7"/>
        <v>7771935</v>
      </c>
      <c r="J45" s="567">
        <v>359890</v>
      </c>
      <c r="K45" s="577">
        <v>580000</v>
      </c>
      <c r="L45" s="546"/>
      <c r="M45" s="535">
        <f t="shared" si="8"/>
        <v>6832045</v>
      </c>
      <c r="N45" s="580"/>
      <c r="O45" s="581"/>
      <c r="P45" s="526"/>
      <c r="Q45" s="567"/>
      <c r="R45" s="567">
        <v>5316517</v>
      </c>
      <c r="S45" s="497">
        <f t="shared" si="9"/>
        <v>12148562</v>
      </c>
      <c r="T45" s="499"/>
      <c r="U45" s="499"/>
      <c r="V45" s="500">
        <f t="shared" si="3"/>
        <v>0</v>
      </c>
      <c r="W45" s="489"/>
      <c r="X45" s="493">
        <f t="shared" si="4"/>
        <v>0.12093384723366832</v>
      </c>
      <c r="Y45" s="476">
        <f t="shared" si="1"/>
        <v>6832045</v>
      </c>
      <c r="Z45" s="490"/>
      <c r="AA45" s="490"/>
    </row>
    <row r="46" spans="1:27" s="385" customFormat="1" ht="30" customHeight="1">
      <c r="A46" s="430" t="s">
        <v>475</v>
      </c>
      <c r="B46" s="563" t="s">
        <v>479</v>
      </c>
      <c r="C46" s="497">
        <f>23431354+295052</f>
        <v>23726406</v>
      </c>
      <c r="D46" s="568">
        <v>23726406</v>
      </c>
      <c r="E46" s="541">
        <f t="shared" si="12"/>
        <v>0</v>
      </c>
      <c r="F46" s="542"/>
      <c r="G46" s="543"/>
      <c r="H46" s="534">
        <f t="shared" si="6"/>
        <v>23726406</v>
      </c>
      <c r="I46" s="534">
        <f t="shared" si="7"/>
        <v>4985973</v>
      </c>
      <c r="J46" s="578">
        <v>1457464</v>
      </c>
      <c r="K46" s="579"/>
      <c r="L46" s="546"/>
      <c r="M46" s="535">
        <f t="shared" si="8"/>
        <v>3528509</v>
      </c>
      <c r="N46" s="580"/>
      <c r="O46" s="578"/>
      <c r="P46" s="578"/>
      <c r="Q46" s="582"/>
      <c r="R46" s="583">
        <v>18740433</v>
      </c>
      <c r="S46" s="497">
        <f t="shared" si="9"/>
        <v>22268942</v>
      </c>
      <c r="T46" s="499"/>
      <c r="U46" s="499"/>
      <c r="V46" s="500">
        <f t="shared" si="3"/>
        <v>0</v>
      </c>
      <c r="W46" s="489"/>
      <c r="X46" s="493">
        <f t="shared" si="4"/>
        <v>0.2923128544819637</v>
      </c>
      <c r="Y46" s="476">
        <f t="shared" si="1"/>
        <v>3528509</v>
      </c>
      <c r="Z46" s="490"/>
      <c r="AA46" s="490"/>
    </row>
    <row r="47" spans="1:27" s="385" customFormat="1" ht="30" customHeight="1">
      <c r="A47" s="430" t="s">
        <v>477</v>
      </c>
      <c r="B47" s="563" t="s">
        <v>578</v>
      </c>
      <c r="C47" s="497">
        <f>8312293+868343</f>
        <v>9180636</v>
      </c>
      <c r="D47" s="568">
        <v>9180636</v>
      </c>
      <c r="E47" s="541">
        <f t="shared" si="12"/>
        <v>0</v>
      </c>
      <c r="F47" s="547"/>
      <c r="G47" s="548"/>
      <c r="H47" s="534">
        <f t="shared" si="6"/>
        <v>9180636</v>
      </c>
      <c r="I47" s="534">
        <f t="shared" si="7"/>
        <v>3844043</v>
      </c>
      <c r="J47" s="578">
        <v>92465</v>
      </c>
      <c r="K47" s="579"/>
      <c r="L47" s="545"/>
      <c r="M47" s="535">
        <f t="shared" si="8"/>
        <v>3751578</v>
      </c>
      <c r="N47" s="580"/>
      <c r="O47" s="578"/>
      <c r="P47" s="578"/>
      <c r="Q47" s="582"/>
      <c r="R47" s="583">
        <v>5336593</v>
      </c>
      <c r="S47" s="497">
        <f t="shared" si="9"/>
        <v>9088171</v>
      </c>
      <c r="T47" s="499"/>
      <c r="U47" s="499"/>
      <c r="V47" s="500">
        <f t="shared" si="3"/>
        <v>0</v>
      </c>
      <c r="W47" s="489"/>
      <c r="X47" s="493">
        <f t="shared" si="4"/>
        <v>0.024054101371914934</v>
      </c>
      <c r="Y47" s="476">
        <f t="shared" si="1"/>
        <v>3751578</v>
      </c>
      <c r="Z47" s="490"/>
      <c r="AA47" s="490"/>
    </row>
    <row r="48" spans="1:27" s="385" customFormat="1" ht="30" customHeight="1">
      <c r="A48" s="432" t="s">
        <v>49</v>
      </c>
      <c r="B48" s="433" t="s">
        <v>543</v>
      </c>
      <c r="C48" s="497">
        <f t="shared" si="5"/>
        <v>3203299</v>
      </c>
      <c r="D48" s="549">
        <f>D49+D50</f>
        <v>1858124</v>
      </c>
      <c r="E48" s="534">
        <f aca="true" t="shared" si="13" ref="E48:S48">E49+E50</f>
        <v>1345175</v>
      </c>
      <c r="F48" s="534">
        <f t="shared" si="13"/>
        <v>0</v>
      </c>
      <c r="G48" s="534">
        <f t="shared" si="13"/>
        <v>0</v>
      </c>
      <c r="H48" s="534">
        <f t="shared" si="6"/>
        <v>3203299</v>
      </c>
      <c r="I48" s="534">
        <f t="shared" si="13"/>
        <v>2465223</v>
      </c>
      <c r="J48" s="534">
        <f t="shared" si="13"/>
        <v>312941</v>
      </c>
      <c r="K48" s="534">
        <f t="shared" si="13"/>
        <v>0</v>
      </c>
      <c r="L48" s="534">
        <f t="shared" si="13"/>
        <v>0</v>
      </c>
      <c r="M48" s="534">
        <f t="shared" si="13"/>
        <v>2152282</v>
      </c>
      <c r="N48" s="534">
        <f t="shared" si="13"/>
        <v>0</v>
      </c>
      <c r="O48" s="534">
        <f t="shared" si="13"/>
        <v>0</v>
      </c>
      <c r="P48" s="534">
        <f t="shared" si="13"/>
        <v>0</v>
      </c>
      <c r="Q48" s="534">
        <f t="shared" si="13"/>
        <v>0</v>
      </c>
      <c r="R48" s="534">
        <f t="shared" si="13"/>
        <v>738076</v>
      </c>
      <c r="S48" s="497">
        <f t="shared" si="13"/>
        <v>2890358</v>
      </c>
      <c r="T48" s="499">
        <f>S48-R48</f>
        <v>2152282</v>
      </c>
      <c r="U48" s="499">
        <f>'[18]07'!$U$49</f>
        <v>1185789</v>
      </c>
      <c r="V48" s="500">
        <f t="shared" si="3"/>
        <v>966493</v>
      </c>
      <c r="W48" s="489">
        <f>V48/U48</f>
        <v>0.8150632195103851</v>
      </c>
      <c r="X48" s="493">
        <f t="shared" si="4"/>
        <v>0.12694226850877183</v>
      </c>
      <c r="Y48" s="476">
        <f t="shared" si="1"/>
        <v>2152282</v>
      </c>
      <c r="Z48" s="490"/>
      <c r="AA48" s="490"/>
    </row>
    <row r="49" spans="1:27" s="385" customFormat="1" ht="30" customHeight="1">
      <c r="A49" s="430" t="s">
        <v>113</v>
      </c>
      <c r="B49" s="434" t="s">
        <v>481</v>
      </c>
      <c r="C49" s="497">
        <f t="shared" si="5"/>
        <v>3203299</v>
      </c>
      <c r="D49" s="527">
        <v>1858124</v>
      </c>
      <c r="E49" s="550">
        <f>'[14]BM 07'!$E$14</f>
        <v>1345175</v>
      </c>
      <c r="F49" s="550">
        <f>'[14]BM 07'!$F$14</f>
        <v>0</v>
      </c>
      <c r="G49" s="550"/>
      <c r="H49" s="534">
        <f t="shared" si="6"/>
        <v>3203299</v>
      </c>
      <c r="I49" s="534">
        <f t="shared" si="7"/>
        <v>2465223</v>
      </c>
      <c r="J49" s="550">
        <f>'[14]BM 07'!$J$14</f>
        <v>312941</v>
      </c>
      <c r="K49" s="527">
        <f>'[14]BM 07'!$K$14</f>
        <v>0</v>
      </c>
      <c r="L49" s="527"/>
      <c r="M49" s="535">
        <f t="shared" si="8"/>
        <v>2152282</v>
      </c>
      <c r="N49" s="550">
        <f>'[14]BM 07'!$N$14</f>
        <v>0</v>
      </c>
      <c r="O49" s="550">
        <f>'[14]BM 07'!$O$14</f>
        <v>0</v>
      </c>
      <c r="P49" s="550">
        <f>'[14]BM 07'!$P$14</f>
        <v>0</v>
      </c>
      <c r="Q49" s="550">
        <f>'[14]BM 07'!$Q$14</f>
        <v>0</v>
      </c>
      <c r="R49" s="550">
        <f>'[14]BM 07'!$R$14</f>
        <v>738076</v>
      </c>
      <c r="S49" s="497">
        <f t="shared" si="9"/>
        <v>2890358</v>
      </c>
      <c r="T49" s="499"/>
      <c r="U49" s="499"/>
      <c r="V49" s="500">
        <f t="shared" si="3"/>
        <v>0</v>
      </c>
      <c r="W49" s="489"/>
      <c r="X49" s="493">
        <f t="shared" si="4"/>
        <v>0.12694226850877183</v>
      </c>
      <c r="Y49" s="476">
        <f t="shared" si="1"/>
        <v>2152282</v>
      </c>
      <c r="Z49" s="490"/>
      <c r="AA49" s="490"/>
    </row>
    <row r="50" spans="1:27" s="385" customFormat="1" ht="30" customHeight="1">
      <c r="A50" s="430"/>
      <c r="B50" s="504"/>
      <c r="C50" s="497">
        <f t="shared" si="5"/>
        <v>0</v>
      </c>
      <c r="D50" s="527"/>
      <c r="E50" s="550"/>
      <c r="F50" s="550"/>
      <c r="G50" s="550"/>
      <c r="H50" s="534">
        <f t="shared" si="6"/>
        <v>0</v>
      </c>
      <c r="I50" s="534">
        <f t="shared" si="7"/>
        <v>0</v>
      </c>
      <c r="J50" s="550"/>
      <c r="K50" s="527"/>
      <c r="L50" s="527"/>
      <c r="M50" s="535">
        <f t="shared" si="8"/>
        <v>0</v>
      </c>
      <c r="N50" s="550"/>
      <c r="O50" s="550"/>
      <c r="P50" s="550"/>
      <c r="Q50" s="550"/>
      <c r="R50" s="550"/>
      <c r="S50" s="497">
        <f t="shared" si="9"/>
        <v>0</v>
      </c>
      <c r="T50" s="499">
        <f>S50-R50</f>
        <v>0</v>
      </c>
      <c r="U50" s="499"/>
      <c r="V50" s="500">
        <f t="shared" si="3"/>
        <v>0</v>
      </c>
      <c r="W50" s="489"/>
      <c r="X50" s="493"/>
      <c r="Y50" s="476">
        <f t="shared" si="1"/>
        <v>0</v>
      </c>
      <c r="Z50" s="490"/>
      <c r="AA50" s="490"/>
    </row>
    <row r="51" spans="1:27" s="385" customFormat="1" ht="30" customHeight="1">
      <c r="A51" s="432" t="s">
        <v>58</v>
      </c>
      <c r="B51" s="433" t="s">
        <v>482</v>
      </c>
      <c r="C51" s="497">
        <f t="shared" si="5"/>
        <v>110061505</v>
      </c>
      <c r="D51" s="534">
        <f>D52+D53+D54+D55</f>
        <v>37311058</v>
      </c>
      <c r="E51" s="534">
        <f>E52+E53+E54+E55</f>
        <v>72750447</v>
      </c>
      <c r="F51" s="534">
        <f>F52+F53+F54+F55</f>
        <v>21800</v>
      </c>
      <c r="G51" s="534">
        <f>G52+G53+G54+G55</f>
        <v>0</v>
      </c>
      <c r="H51" s="534">
        <f t="shared" si="6"/>
        <v>110039705</v>
      </c>
      <c r="I51" s="534">
        <f aca="true" t="shared" si="14" ref="I51:S51">I52+I53+I54+I55</f>
        <v>45081870</v>
      </c>
      <c r="J51" s="534">
        <f t="shared" si="14"/>
        <v>7733043</v>
      </c>
      <c r="K51" s="534">
        <f t="shared" si="14"/>
        <v>2995423</v>
      </c>
      <c r="L51" s="534">
        <f t="shared" si="14"/>
        <v>0</v>
      </c>
      <c r="M51" s="534">
        <f t="shared" si="14"/>
        <v>34353404</v>
      </c>
      <c r="N51" s="534">
        <f t="shared" si="14"/>
        <v>0</v>
      </c>
      <c r="O51" s="534">
        <f t="shared" si="14"/>
        <v>0</v>
      </c>
      <c r="P51" s="534">
        <f t="shared" si="14"/>
        <v>0</v>
      </c>
      <c r="Q51" s="534">
        <f t="shared" si="14"/>
        <v>0</v>
      </c>
      <c r="R51" s="534">
        <f t="shared" si="14"/>
        <v>64957835</v>
      </c>
      <c r="S51" s="497">
        <f t="shared" si="14"/>
        <v>99311239</v>
      </c>
      <c r="T51" s="499">
        <f>S51-R51</f>
        <v>34353404</v>
      </c>
      <c r="U51" s="499">
        <f>'[18]07'!$U$52</f>
        <v>10825192</v>
      </c>
      <c r="V51" s="500">
        <f t="shared" si="3"/>
        <v>23528212</v>
      </c>
      <c r="W51" s="489">
        <f>V51/U51</f>
        <v>2.1734683320166517</v>
      </c>
      <c r="X51" s="493">
        <f t="shared" si="4"/>
        <v>0.23797739534761977</v>
      </c>
      <c r="Y51" s="476">
        <f t="shared" si="1"/>
        <v>34353404</v>
      </c>
      <c r="Z51" s="490"/>
      <c r="AA51" s="490"/>
    </row>
    <row r="52" spans="1:27" s="385" customFormat="1" ht="30" customHeight="1">
      <c r="A52" s="430" t="s">
        <v>115</v>
      </c>
      <c r="B52" s="434" t="s">
        <v>483</v>
      </c>
      <c r="C52" s="497">
        <f t="shared" si="5"/>
        <v>45407000</v>
      </c>
      <c r="D52" s="551">
        <v>14386945</v>
      </c>
      <c r="E52" s="551">
        <f>'[16]Mẫu BC tiền theo CHV Mẫu 07'!$E$14</f>
        <v>31020055</v>
      </c>
      <c r="F52" s="551">
        <f>'[16]Mẫu BC tiền theo CHV Mẫu 07'!$F$14</f>
        <v>0</v>
      </c>
      <c r="G52" s="551">
        <v>0</v>
      </c>
      <c r="H52" s="534">
        <f t="shared" si="6"/>
        <v>45407000</v>
      </c>
      <c r="I52" s="534">
        <f t="shared" si="7"/>
        <v>22417083</v>
      </c>
      <c r="J52" s="551">
        <f>'[16]Mẫu BC tiền theo CHV Mẫu 07'!$J$14</f>
        <v>2709898</v>
      </c>
      <c r="K52" s="551">
        <f>'[16]Mẫu BC tiền theo CHV Mẫu 07'!$K$14</f>
        <v>1151825</v>
      </c>
      <c r="L52" s="551">
        <f>'[16]Mẫu BC tiền theo CHV Mẫu 07'!$L$14</f>
        <v>0</v>
      </c>
      <c r="M52" s="535">
        <f t="shared" si="8"/>
        <v>18555360</v>
      </c>
      <c r="N52" s="551">
        <f>'[16]Mẫu BC tiền theo CHV Mẫu 07'!$O$14</f>
        <v>0</v>
      </c>
      <c r="O52" s="551">
        <f>'[16]Mẫu BC tiền theo CHV Mẫu 07'!$O$14</f>
        <v>0</v>
      </c>
      <c r="P52" s="551">
        <f>'[16]Mẫu BC tiền theo CHV Mẫu 07'!$P$14</f>
        <v>0</v>
      </c>
      <c r="Q52" s="552">
        <f>'[16]Mẫu BC tiền theo CHV Mẫu 07'!$Q$14</f>
        <v>0</v>
      </c>
      <c r="R52" s="553">
        <f>'[16]Mẫu BC tiền theo CHV Mẫu 07'!$R$14</f>
        <v>22989917</v>
      </c>
      <c r="S52" s="497">
        <f t="shared" si="9"/>
        <v>41545277</v>
      </c>
      <c r="T52" s="499"/>
      <c r="U52" s="499"/>
      <c r="V52" s="500">
        <f t="shared" si="3"/>
        <v>0</v>
      </c>
      <c r="W52" s="489"/>
      <c r="X52" s="493">
        <f t="shared" si="4"/>
        <v>0.17226697157698886</v>
      </c>
      <c r="Y52" s="476">
        <f t="shared" si="1"/>
        <v>18555360</v>
      </c>
      <c r="Z52" s="490"/>
      <c r="AA52" s="490"/>
    </row>
    <row r="53" spans="1:27" s="385" customFormat="1" ht="30" customHeight="1">
      <c r="A53" s="430" t="s">
        <v>116</v>
      </c>
      <c r="B53" s="434" t="s">
        <v>484</v>
      </c>
      <c r="C53" s="497">
        <f t="shared" si="5"/>
        <v>19568941</v>
      </c>
      <c r="D53" s="551">
        <v>10235976</v>
      </c>
      <c r="E53" s="551">
        <f>'[16]Mẫu BC tiền theo CHV Mẫu 07'!$E$15</f>
        <v>9332965</v>
      </c>
      <c r="F53" s="551">
        <f>'[16]Mẫu BC tiền theo CHV Mẫu 07'!$F$15</f>
        <v>21400</v>
      </c>
      <c r="G53" s="551">
        <v>0</v>
      </c>
      <c r="H53" s="534">
        <f t="shared" si="6"/>
        <v>19547541</v>
      </c>
      <c r="I53" s="534">
        <f t="shared" si="7"/>
        <v>10372779</v>
      </c>
      <c r="J53" s="551">
        <f>'[16]Mẫu BC tiền theo CHV Mẫu 07'!$J$15</f>
        <v>1524686</v>
      </c>
      <c r="K53" s="551">
        <f>'[16]Mẫu BC tiền theo CHV Mẫu 07'!$K$15</f>
        <v>792858</v>
      </c>
      <c r="L53" s="551">
        <f>'[16]Mẫu BC tiền theo CHV Mẫu 07'!$L$15</f>
        <v>0</v>
      </c>
      <c r="M53" s="535">
        <f t="shared" si="8"/>
        <v>8055235</v>
      </c>
      <c r="N53" s="551">
        <f>'[16]Mẫu BC tiền theo CHV Mẫu 07'!$N$15</f>
        <v>0</v>
      </c>
      <c r="O53" s="551">
        <f>'[16]Mẫu BC tiền theo CHV Mẫu 07'!$O$15</f>
        <v>0</v>
      </c>
      <c r="P53" s="551">
        <f>'[16]Mẫu BC tiền theo CHV Mẫu 07'!$P$15</f>
        <v>0</v>
      </c>
      <c r="Q53" s="552">
        <f>'[16]Mẫu BC tiền theo CHV Mẫu 07'!$Q$15</f>
        <v>0</v>
      </c>
      <c r="R53" s="553">
        <f>'[16]Mẫu BC tiền theo CHV Mẫu 07'!$R$15</f>
        <v>9174762</v>
      </c>
      <c r="S53" s="497">
        <f t="shared" si="9"/>
        <v>17229997</v>
      </c>
      <c r="T53" s="499"/>
      <c r="U53" s="499"/>
      <c r="V53" s="500">
        <f t="shared" si="3"/>
        <v>0</v>
      </c>
      <c r="W53" s="489"/>
      <c r="X53" s="493">
        <f t="shared" si="4"/>
        <v>0.22342556416173526</v>
      </c>
      <c r="Y53" s="476">
        <f t="shared" si="1"/>
        <v>8055235</v>
      </c>
      <c r="Z53" s="490"/>
      <c r="AA53" s="490"/>
    </row>
    <row r="54" spans="1:27" s="385" customFormat="1" ht="30" customHeight="1">
      <c r="A54" s="430" t="s">
        <v>117</v>
      </c>
      <c r="B54" s="443" t="s">
        <v>485</v>
      </c>
      <c r="C54" s="497">
        <f t="shared" si="5"/>
        <v>37183416</v>
      </c>
      <c r="D54" s="551">
        <v>6577826</v>
      </c>
      <c r="E54" s="551">
        <f>'[16]Mẫu BC tiền theo CHV Mẫu 07'!$E$16</f>
        <v>30605590</v>
      </c>
      <c r="F54" s="551">
        <f>'[16]Mẫu BC tiền theo CHV Mẫu 07'!$F$16</f>
        <v>400</v>
      </c>
      <c r="G54" s="551">
        <v>0</v>
      </c>
      <c r="H54" s="534">
        <f t="shared" si="6"/>
        <v>37183016</v>
      </c>
      <c r="I54" s="534">
        <f t="shared" si="7"/>
        <v>9669310</v>
      </c>
      <c r="J54" s="551">
        <f>'[16]Mẫu BC tiền theo CHV Mẫu 07'!$J$16</f>
        <v>2298741</v>
      </c>
      <c r="K54" s="551">
        <f>'[16]Mẫu BC tiền theo CHV Mẫu 07'!$K$16</f>
        <v>1007449</v>
      </c>
      <c r="L54" s="551">
        <f>'[16]Mẫu BC tiền theo CHV Mẫu 07'!$L$16</f>
        <v>0</v>
      </c>
      <c r="M54" s="535">
        <f t="shared" si="8"/>
        <v>6363120</v>
      </c>
      <c r="N54" s="551">
        <f>'[16]Mẫu BC tiền theo CHV Mẫu 07'!$N$16</f>
        <v>0</v>
      </c>
      <c r="O54" s="551">
        <f>'[16]Mẫu BC tiền theo CHV Mẫu 07'!$O$16</f>
        <v>0</v>
      </c>
      <c r="P54" s="551">
        <f>'[16]Mẫu BC tiền theo CHV Mẫu 07'!$P$16</f>
        <v>0</v>
      </c>
      <c r="Q54" s="552">
        <f>'[16]Mẫu BC tiền theo CHV Mẫu 07'!$Q$16</f>
        <v>0</v>
      </c>
      <c r="R54" s="553">
        <f>'[16]Mẫu BC tiền theo CHV Mẫu 07'!$R$16</f>
        <v>27513706</v>
      </c>
      <c r="S54" s="497">
        <f t="shared" si="9"/>
        <v>33876826</v>
      </c>
      <c r="T54" s="499"/>
      <c r="U54" s="499"/>
      <c r="V54" s="500">
        <f t="shared" si="3"/>
        <v>0</v>
      </c>
      <c r="W54" s="489"/>
      <c r="X54" s="493">
        <f t="shared" si="4"/>
        <v>0.34192615605456855</v>
      </c>
      <c r="Y54" s="476">
        <f t="shared" si="1"/>
        <v>6363120</v>
      </c>
      <c r="Z54" s="490"/>
      <c r="AA54" s="490"/>
    </row>
    <row r="55" spans="1:27" s="385" customFormat="1" ht="30" customHeight="1">
      <c r="A55" s="430" t="s">
        <v>118</v>
      </c>
      <c r="B55" s="445" t="s">
        <v>486</v>
      </c>
      <c r="C55" s="497">
        <f t="shared" si="5"/>
        <v>7902148</v>
      </c>
      <c r="D55" s="551">
        <v>6110311</v>
      </c>
      <c r="E55" s="551">
        <f>'[16]Mẫu BC tiền theo CHV Mẫu 07'!$E$17</f>
        <v>1791837</v>
      </c>
      <c r="F55" s="551">
        <f>'[16]Mẫu BC tiền theo CHV Mẫu 07'!$F$17</f>
        <v>0</v>
      </c>
      <c r="G55" s="554" t="s">
        <v>446</v>
      </c>
      <c r="H55" s="534">
        <f t="shared" si="6"/>
        <v>7902148</v>
      </c>
      <c r="I55" s="534">
        <f t="shared" si="7"/>
        <v>2622698</v>
      </c>
      <c r="J55" s="551">
        <f>'[16]Mẫu BC tiền theo CHV Mẫu 07'!$J$17</f>
        <v>1199718</v>
      </c>
      <c r="K55" s="551">
        <f>'[16]Mẫu BC tiền theo CHV Mẫu 07'!$K$17</f>
        <v>43291</v>
      </c>
      <c r="L55" s="551" t="str">
        <f>'[16]Mẫu BC tiền theo CHV Mẫu 07'!$L$17</f>
        <v>0</v>
      </c>
      <c r="M55" s="535">
        <f t="shared" si="8"/>
        <v>1379689</v>
      </c>
      <c r="N55" s="551">
        <f>'[16]Mẫu BC tiền theo CHV Mẫu 07'!$N$17</f>
        <v>0</v>
      </c>
      <c r="O55" s="551">
        <f>'[16]Mẫu BC tiền theo CHV Mẫu 07'!$O$17</f>
        <v>0</v>
      </c>
      <c r="P55" s="551" t="str">
        <f>'[16]Mẫu BC tiền theo CHV Mẫu 07'!$P$17</f>
        <v>0</v>
      </c>
      <c r="Q55" s="551" t="str">
        <f>'[16]Mẫu BC tiền theo CHV Mẫu 07'!$Q$17</f>
        <v>0</v>
      </c>
      <c r="R55" s="551">
        <f>'[16]Mẫu BC tiền theo CHV Mẫu 07'!$R$17</f>
        <v>5279450</v>
      </c>
      <c r="S55" s="497">
        <f t="shared" si="9"/>
        <v>6659139</v>
      </c>
      <c r="T55" s="499"/>
      <c r="U55" s="499"/>
      <c r="V55" s="500">
        <f t="shared" si="3"/>
        <v>0</v>
      </c>
      <c r="W55" s="489"/>
      <c r="X55" s="493">
        <f t="shared" si="4"/>
        <v>0.47394286341774766</v>
      </c>
      <c r="Y55" s="476">
        <f t="shared" si="1"/>
        <v>1379689</v>
      </c>
      <c r="Z55" s="490"/>
      <c r="AA55" s="490"/>
    </row>
    <row r="56" spans="1:27" s="385" customFormat="1" ht="30" customHeight="1">
      <c r="A56" s="432" t="s">
        <v>59</v>
      </c>
      <c r="B56" s="433" t="s">
        <v>487</v>
      </c>
      <c r="C56" s="497">
        <f t="shared" si="5"/>
        <v>270864053</v>
      </c>
      <c r="D56" s="534">
        <f>D57+D58+D59+D60+D61+D62+D63</f>
        <v>186266497</v>
      </c>
      <c r="E56" s="534">
        <f>E57+E58+E59+E60+E61+E62+E63</f>
        <v>84597556</v>
      </c>
      <c r="F56" s="534">
        <f>F57+F58+F59+F60+F61+F62+F63</f>
        <v>2394981</v>
      </c>
      <c r="G56" s="534">
        <f>G57+G58+G59+G60+G61+G62+G63</f>
        <v>0</v>
      </c>
      <c r="H56" s="534">
        <f t="shared" si="6"/>
        <v>268469072</v>
      </c>
      <c r="I56" s="534">
        <f t="shared" si="7"/>
        <v>201005787</v>
      </c>
      <c r="J56" s="534">
        <f>J57+J58+J59+J60+J61+J62+J63</f>
        <v>24859495</v>
      </c>
      <c r="K56" s="534">
        <f aca="true" t="shared" si="15" ref="K56:R56">K57+K58+K59+K60+K61+K62+K63</f>
        <v>19972581</v>
      </c>
      <c r="L56" s="534">
        <f t="shared" si="15"/>
        <v>0</v>
      </c>
      <c r="M56" s="534">
        <f t="shared" si="15"/>
        <v>155997311</v>
      </c>
      <c r="N56" s="534">
        <f t="shared" si="15"/>
        <v>176400</v>
      </c>
      <c r="O56" s="534">
        <f t="shared" si="15"/>
        <v>0</v>
      </c>
      <c r="P56" s="534">
        <f t="shared" si="15"/>
        <v>0</v>
      </c>
      <c r="Q56" s="534">
        <f t="shared" si="15"/>
        <v>0</v>
      </c>
      <c r="R56" s="534">
        <f t="shared" si="15"/>
        <v>67463285</v>
      </c>
      <c r="S56" s="497">
        <f t="shared" si="9"/>
        <v>223636996</v>
      </c>
      <c r="T56" s="499">
        <f>S56-R56</f>
        <v>156173711</v>
      </c>
      <c r="U56" s="499">
        <f>'[18]07'!$U$57</f>
        <v>95450244</v>
      </c>
      <c r="V56" s="500">
        <f t="shared" si="3"/>
        <v>60723467</v>
      </c>
      <c r="W56" s="489">
        <f>V56/U56</f>
        <v>0.6361792747224407</v>
      </c>
      <c r="X56" s="493">
        <f t="shared" si="4"/>
        <v>0.22303873271071545</v>
      </c>
      <c r="Y56" s="476">
        <f t="shared" si="1"/>
        <v>156173711</v>
      </c>
      <c r="Z56" s="490"/>
      <c r="AA56" s="490"/>
    </row>
    <row r="57" spans="1:27" s="385" customFormat="1" ht="30" customHeight="1">
      <c r="A57" s="430" t="s">
        <v>119</v>
      </c>
      <c r="B57" s="434" t="s">
        <v>555</v>
      </c>
      <c r="C57" s="497">
        <f t="shared" si="5"/>
        <v>85854451</v>
      </c>
      <c r="D57" s="527">
        <v>73160393</v>
      </c>
      <c r="E57" s="527">
        <f>'[8]07'!$E$12</f>
        <v>12694058</v>
      </c>
      <c r="F57" s="527">
        <f>'[8]07'!$F$12</f>
        <v>203227</v>
      </c>
      <c r="G57" s="527"/>
      <c r="H57" s="534">
        <f t="shared" si="6"/>
        <v>85651224</v>
      </c>
      <c r="I57" s="534">
        <f t="shared" si="7"/>
        <v>51383935</v>
      </c>
      <c r="J57" s="527">
        <f>'[8]07'!$J$12</f>
        <v>6434031</v>
      </c>
      <c r="K57" s="527">
        <f>'[8]07'!$K$12</f>
        <v>2551876</v>
      </c>
      <c r="L57" s="527">
        <f>'[8]07'!$L$12</f>
        <v>0</v>
      </c>
      <c r="M57" s="535">
        <f t="shared" si="8"/>
        <v>42398028</v>
      </c>
      <c r="N57" s="527">
        <f>'[8]07'!$N$12</f>
        <v>0</v>
      </c>
      <c r="O57" s="527">
        <f>'[8]07'!$O$12</f>
        <v>0</v>
      </c>
      <c r="P57" s="527">
        <f>'[8]07'!$P$12</f>
        <v>0</v>
      </c>
      <c r="Q57" s="527">
        <f>'[8]07'!$Q$12</f>
        <v>0</v>
      </c>
      <c r="R57" s="536">
        <f>'[8]07'!$R$12</f>
        <v>34267289</v>
      </c>
      <c r="S57" s="497">
        <f t="shared" si="9"/>
        <v>76665317</v>
      </c>
      <c r="T57" s="499"/>
      <c r="U57" s="499"/>
      <c r="V57" s="500">
        <f t="shared" si="3"/>
        <v>0</v>
      </c>
      <c r="W57" s="489"/>
      <c r="X57" s="493">
        <f t="shared" si="4"/>
        <v>0.17487775118818752</v>
      </c>
      <c r="Y57" s="476">
        <f t="shared" si="1"/>
        <v>42398028</v>
      </c>
      <c r="Z57" s="490"/>
      <c r="AA57" s="490"/>
    </row>
    <row r="58" spans="1:27" s="385" customFormat="1" ht="30" customHeight="1">
      <c r="A58" s="430" t="s">
        <v>120</v>
      </c>
      <c r="B58" s="434" t="s">
        <v>488</v>
      </c>
      <c r="C58" s="497">
        <f t="shared" si="5"/>
        <v>29716343</v>
      </c>
      <c r="D58" s="527">
        <v>16357840</v>
      </c>
      <c r="E58" s="527">
        <f>'[8]07'!$E$13</f>
        <v>13358503</v>
      </c>
      <c r="F58" s="527">
        <f>'[8]07'!$F$13</f>
        <v>20720</v>
      </c>
      <c r="G58" s="527">
        <v>0</v>
      </c>
      <c r="H58" s="534">
        <f t="shared" si="6"/>
        <v>29695623</v>
      </c>
      <c r="I58" s="534">
        <f t="shared" si="7"/>
        <v>21864088</v>
      </c>
      <c r="J58" s="527">
        <f>'[8]07'!$J$13</f>
        <v>5431413</v>
      </c>
      <c r="K58" s="527">
        <f>'[8]07'!$K$13</f>
        <v>1197645</v>
      </c>
      <c r="L58" s="527">
        <f>'[8]07'!$L$13</f>
        <v>0</v>
      </c>
      <c r="M58" s="535">
        <f t="shared" si="8"/>
        <v>15235030</v>
      </c>
      <c r="N58" s="527">
        <f>'[8]07'!$N$13</f>
        <v>0</v>
      </c>
      <c r="O58" s="527">
        <f>'[8]07'!$O$13</f>
        <v>0</v>
      </c>
      <c r="P58" s="527">
        <f>'[8]07'!$P$13</f>
        <v>0</v>
      </c>
      <c r="Q58" s="527">
        <f>'[8]07'!$Q$13</f>
        <v>0</v>
      </c>
      <c r="R58" s="536">
        <f>'[8]07'!$R$13</f>
        <v>7831535</v>
      </c>
      <c r="S58" s="497">
        <f t="shared" si="9"/>
        <v>23066565</v>
      </c>
      <c r="T58" s="499"/>
      <c r="U58" s="499"/>
      <c r="V58" s="500">
        <f t="shared" si="3"/>
        <v>0</v>
      </c>
      <c r="W58" s="489"/>
      <c r="X58" s="493">
        <f t="shared" si="4"/>
        <v>0.30319389493858606</v>
      </c>
      <c r="Y58" s="476">
        <f t="shared" si="1"/>
        <v>15235030</v>
      </c>
      <c r="Z58" s="490"/>
      <c r="AA58" s="490"/>
    </row>
    <row r="59" spans="1:27" s="385" customFormat="1" ht="30" customHeight="1">
      <c r="A59" s="430" t="s">
        <v>121</v>
      </c>
      <c r="B59" s="434" t="s">
        <v>489</v>
      </c>
      <c r="C59" s="497">
        <f t="shared" si="5"/>
        <v>45279314</v>
      </c>
      <c r="D59" s="527">
        <v>25068310</v>
      </c>
      <c r="E59" s="527">
        <f>'[8]07'!$E$14</f>
        <v>20211004</v>
      </c>
      <c r="F59" s="527">
        <f>'[8]07'!$F$14</f>
        <v>0</v>
      </c>
      <c r="G59" s="527">
        <v>0</v>
      </c>
      <c r="H59" s="534">
        <f t="shared" si="6"/>
        <v>45279314</v>
      </c>
      <c r="I59" s="534">
        <f t="shared" si="7"/>
        <v>37393286</v>
      </c>
      <c r="J59" s="527">
        <f>'[8]07'!$J$14</f>
        <v>1647934</v>
      </c>
      <c r="K59" s="527">
        <f>'[8]07'!$K$14</f>
        <v>8717871</v>
      </c>
      <c r="L59" s="527">
        <f>'[8]07'!$L$14</f>
        <v>0</v>
      </c>
      <c r="M59" s="535">
        <f t="shared" si="8"/>
        <v>27027481</v>
      </c>
      <c r="N59" s="527">
        <f>'[8]07'!$N$14</f>
        <v>0</v>
      </c>
      <c r="O59" s="527">
        <f>'[8]07'!$O$14</f>
        <v>0</v>
      </c>
      <c r="P59" s="527">
        <f>'[8]07'!$P$14</f>
        <v>0</v>
      </c>
      <c r="Q59" s="527">
        <f>'[8]07'!$Q$14</f>
        <v>0</v>
      </c>
      <c r="R59" s="536">
        <f>'[8]07'!$R$14</f>
        <v>7886028</v>
      </c>
      <c r="S59" s="497">
        <f t="shared" si="9"/>
        <v>34913509</v>
      </c>
      <c r="T59" s="499"/>
      <c r="U59" s="499"/>
      <c r="V59" s="500">
        <f t="shared" si="3"/>
        <v>0</v>
      </c>
      <c r="W59" s="489"/>
      <c r="X59" s="493">
        <f t="shared" si="4"/>
        <v>0.27721032593926087</v>
      </c>
      <c r="Y59" s="476">
        <f t="shared" si="1"/>
        <v>27027481</v>
      </c>
      <c r="Z59" s="490"/>
      <c r="AA59" s="490"/>
    </row>
    <row r="60" spans="1:27" s="385" customFormat="1" ht="30" customHeight="1">
      <c r="A60" s="430" t="s">
        <v>490</v>
      </c>
      <c r="B60" s="434" t="s">
        <v>491</v>
      </c>
      <c r="C60" s="497">
        <f t="shared" si="5"/>
        <v>16909590</v>
      </c>
      <c r="D60" s="527">
        <v>7592460</v>
      </c>
      <c r="E60" s="527">
        <f>'[8]07'!$E$15</f>
        <v>9317130</v>
      </c>
      <c r="F60" s="527">
        <f>'[8]07'!$F$15</f>
        <v>17707</v>
      </c>
      <c r="G60" s="527">
        <v>0</v>
      </c>
      <c r="H60" s="534">
        <f t="shared" si="6"/>
        <v>16891883</v>
      </c>
      <c r="I60" s="534">
        <f t="shared" si="7"/>
        <v>13047257</v>
      </c>
      <c r="J60" s="527">
        <f>'[8]07'!$J$15</f>
        <v>1895829</v>
      </c>
      <c r="K60" s="527">
        <f>'[8]07'!$K$15</f>
        <v>4169281</v>
      </c>
      <c r="L60" s="527">
        <f>'[8]07'!$L$15</f>
        <v>0</v>
      </c>
      <c r="M60" s="535">
        <f t="shared" si="8"/>
        <v>6982147</v>
      </c>
      <c r="N60" s="527">
        <f>'[8]07'!$N$15</f>
        <v>0</v>
      </c>
      <c r="O60" s="527">
        <f>'[8]07'!$O$15</f>
        <v>0</v>
      </c>
      <c r="P60" s="527">
        <f>'[8]07'!$P$15</f>
        <v>0</v>
      </c>
      <c r="Q60" s="527">
        <f>'[8]07'!$Q$15</f>
        <v>0</v>
      </c>
      <c r="R60" s="536">
        <f>'[8]07'!$R$15</f>
        <v>3844626</v>
      </c>
      <c r="S60" s="497">
        <f t="shared" si="9"/>
        <v>10826773</v>
      </c>
      <c r="T60" s="499"/>
      <c r="U60" s="499"/>
      <c r="V60" s="500">
        <f t="shared" si="3"/>
        <v>0</v>
      </c>
      <c r="W60" s="489"/>
      <c r="X60" s="493">
        <f t="shared" si="4"/>
        <v>0.46485709601642705</v>
      </c>
      <c r="Y60" s="476">
        <f t="shared" si="1"/>
        <v>6982147</v>
      </c>
      <c r="Z60" s="490"/>
      <c r="AA60" s="490"/>
    </row>
    <row r="61" spans="1:27" s="385" customFormat="1" ht="30" customHeight="1">
      <c r="A61" s="430" t="s">
        <v>492</v>
      </c>
      <c r="B61" s="434" t="s">
        <v>493</v>
      </c>
      <c r="C61" s="497">
        <f t="shared" si="5"/>
        <v>28237518</v>
      </c>
      <c r="D61" s="527">
        <v>13378117</v>
      </c>
      <c r="E61" s="527">
        <f>'[8]07'!$E$16</f>
        <v>14859401</v>
      </c>
      <c r="F61" s="527">
        <f>'[8]07'!$F$16</f>
        <v>2150582</v>
      </c>
      <c r="G61" s="527">
        <v>0</v>
      </c>
      <c r="H61" s="534">
        <f t="shared" si="6"/>
        <v>26086936</v>
      </c>
      <c r="I61" s="534">
        <f t="shared" si="7"/>
        <v>18629356</v>
      </c>
      <c r="J61" s="527">
        <f>'[8]07'!$J$16</f>
        <v>6748589</v>
      </c>
      <c r="K61" s="527">
        <f>'[8]07'!$K$16</f>
        <v>3043633</v>
      </c>
      <c r="L61" s="527">
        <f>'[8]07'!$L$16</f>
        <v>0</v>
      </c>
      <c r="M61" s="535">
        <f t="shared" si="8"/>
        <v>8837134</v>
      </c>
      <c r="N61" s="527">
        <f>'[8]07'!$N$16</f>
        <v>0</v>
      </c>
      <c r="O61" s="527">
        <f>'[8]07'!$O$16</f>
        <v>0</v>
      </c>
      <c r="P61" s="527">
        <f>'[8]07'!$P$17</f>
        <v>0</v>
      </c>
      <c r="Q61" s="527">
        <f>'[8]07'!$Q$16</f>
        <v>0</v>
      </c>
      <c r="R61" s="536">
        <f>'[8]07'!$R$16</f>
        <v>7457580</v>
      </c>
      <c r="S61" s="497">
        <f t="shared" si="9"/>
        <v>16294714</v>
      </c>
      <c r="T61" s="499"/>
      <c r="U61" s="499"/>
      <c r="V61" s="500">
        <f t="shared" si="3"/>
        <v>0</v>
      </c>
      <c r="W61" s="489"/>
      <c r="X61" s="493">
        <f t="shared" si="4"/>
        <v>0.5256339510608955</v>
      </c>
      <c r="Y61" s="476">
        <f t="shared" si="1"/>
        <v>8837134</v>
      </c>
      <c r="Z61" s="490"/>
      <c r="AA61" s="490"/>
    </row>
    <row r="62" spans="1:27" s="385" customFormat="1" ht="30" customHeight="1">
      <c r="A62" s="430" t="s">
        <v>494</v>
      </c>
      <c r="B62" s="434" t="s">
        <v>579</v>
      </c>
      <c r="C62" s="497">
        <f t="shared" si="5"/>
        <v>57556741</v>
      </c>
      <c r="D62" s="527">
        <v>44349623</v>
      </c>
      <c r="E62" s="527">
        <f>'[8]07'!$E$17</f>
        <v>13207118</v>
      </c>
      <c r="F62" s="527">
        <f>'[8]07'!$F$17</f>
        <v>0</v>
      </c>
      <c r="G62" s="527">
        <v>0</v>
      </c>
      <c r="H62" s="534">
        <f t="shared" si="6"/>
        <v>57556741</v>
      </c>
      <c r="I62" s="534">
        <f t="shared" si="7"/>
        <v>52892041</v>
      </c>
      <c r="J62" s="527">
        <f>'[8]07'!$J$17</f>
        <v>1057860</v>
      </c>
      <c r="K62" s="527">
        <f>'[8]07'!$K$17</f>
        <v>99275</v>
      </c>
      <c r="L62" s="527">
        <f>'[8]07'!$L$17</f>
        <v>0</v>
      </c>
      <c r="M62" s="535">
        <f t="shared" si="8"/>
        <v>51734906</v>
      </c>
      <c r="N62" s="527">
        <f>'[8]07'!$N$17</f>
        <v>0</v>
      </c>
      <c r="O62" s="527">
        <f>'[8]07'!$O$17</f>
        <v>0</v>
      </c>
      <c r="P62" s="527">
        <f>'[8]07'!$P$17</f>
        <v>0</v>
      </c>
      <c r="Q62" s="527">
        <f>'[8]07'!$Q$17</f>
        <v>0</v>
      </c>
      <c r="R62" s="536">
        <f>'[8]07'!$R$17</f>
        <v>4664700</v>
      </c>
      <c r="S62" s="497">
        <f t="shared" si="9"/>
        <v>56399606</v>
      </c>
      <c r="T62" s="499"/>
      <c r="U62" s="499"/>
      <c r="V62" s="500">
        <f t="shared" si="3"/>
        <v>0</v>
      </c>
      <c r="W62" s="489"/>
      <c r="X62" s="493">
        <f t="shared" si="4"/>
        <v>0.021877299081727627</v>
      </c>
      <c r="Y62" s="476">
        <f t="shared" si="1"/>
        <v>51734906</v>
      </c>
      <c r="Z62" s="490"/>
      <c r="AA62" s="490"/>
    </row>
    <row r="63" spans="1:27" s="385" customFormat="1" ht="30" customHeight="1">
      <c r="A63" s="430" t="s">
        <v>544</v>
      </c>
      <c r="B63" s="434" t="s">
        <v>497</v>
      </c>
      <c r="C63" s="497">
        <f t="shared" si="5"/>
        <v>7310096</v>
      </c>
      <c r="D63" s="527">
        <v>6359754</v>
      </c>
      <c r="E63" s="527">
        <f>'[8]07'!$E$18</f>
        <v>950342</v>
      </c>
      <c r="F63" s="527">
        <f>'[8]07'!$F$18</f>
        <v>2745</v>
      </c>
      <c r="G63" s="527">
        <v>0</v>
      </c>
      <c r="H63" s="534">
        <f t="shared" si="6"/>
        <v>7307351</v>
      </c>
      <c r="I63" s="534">
        <f t="shared" si="7"/>
        <v>5795824</v>
      </c>
      <c r="J63" s="527">
        <f>'[8]07'!$J$18</f>
        <v>1643839</v>
      </c>
      <c r="K63" s="527">
        <f>'[8]07'!$K$18</f>
        <v>193000</v>
      </c>
      <c r="L63" s="527">
        <f>'[8]07'!$L$18</f>
        <v>0</v>
      </c>
      <c r="M63" s="535">
        <f t="shared" si="8"/>
        <v>3782585</v>
      </c>
      <c r="N63" s="527">
        <f>'[8]07'!$N$18</f>
        <v>176400</v>
      </c>
      <c r="O63" s="527">
        <f>'[8]07'!$O$18</f>
        <v>0</v>
      </c>
      <c r="P63" s="527">
        <f>'[8]07'!$P$18</f>
        <v>0</v>
      </c>
      <c r="Q63" s="527">
        <f>'[8]07'!$Q$18</f>
        <v>0</v>
      </c>
      <c r="R63" s="536">
        <f>'[8]07'!$R$18</f>
        <v>1511527</v>
      </c>
      <c r="S63" s="497">
        <f t="shared" si="9"/>
        <v>5470512</v>
      </c>
      <c r="T63" s="499"/>
      <c r="U63" s="499"/>
      <c r="V63" s="500">
        <f t="shared" si="3"/>
        <v>0</v>
      </c>
      <c r="W63" s="489"/>
      <c r="X63" s="493">
        <f t="shared" si="4"/>
        <v>0.3169245649971428</v>
      </c>
      <c r="Y63" s="476">
        <f t="shared" si="1"/>
        <v>3958985</v>
      </c>
      <c r="Z63" s="490"/>
      <c r="AA63" s="490"/>
    </row>
    <row r="64" spans="1:27" s="385" customFormat="1" ht="30" customHeight="1">
      <c r="A64" s="432" t="s">
        <v>60</v>
      </c>
      <c r="B64" s="444" t="s">
        <v>498</v>
      </c>
      <c r="C64" s="497">
        <f>D64+E64</f>
        <v>305723682</v>
      </c>
      <c r="D64" s="534">
        <f>D65+D66+D67</f>
        <v>265268931</v>
      </c>
      <c r="E64" s="534">
        <f aca="true" t="shared" si="16" ref="E64:R64">E65+E66+E67</f>
        <v>40454751</v>
      </c>
      <c r="F64" s="534">
        <f t="shared" si="16"/>
        <v>190907</v>
      </c>
      <c r="G64" s="534">
        <f t="shared" si="16"/>
        <v>0</v>
      </c>
      <c r="H64" s="534">
        <f t="shared" si="6"/>
        <v>305532775</v>
      </c>
      <c r="I64" s="534">
        <f t="shared" si="7"/>
        <v>109185796</v>
      </c>
      <c r="J64" s="534">
        <f t="shared" si="16"/>
        <v>14199831</v>
      </c>
      <c r="K64" s="534">
        <f t="shared" si="16"/>
        <v>1925734</v>
      </c>
      <c r="L64" s="534">
        <f t="shared" si="16"/>
        <v>0</v>
      </c>
      <c r="M64" s="535">
        <f t="shared" si="8"/>
        <v>93036631</v>
      </c>
      <c r="N64" s="534">
        <f t="shared" si="16"/>
        <v>0</v>
      </c>
      <c r="O64" s="534">
        <f t="shared" si="16"/>
        <v>23600</v>
      </c>
      <c r="P64" s="534">
        <f t="shared" si="16"/>
        <v>0</v>
      </c>
      <c r="Q64" s="534">
        <f t="shared" si="16"/>
        <v>0</v>
      </c>
      <c r="R64" s="534">
        <f t="shared" si="16"/>
        <v>196346979</v>
      </c>
      <c r="S64" s="497">
        <f t="shared" si="9"/>
        <v>289407210</v>
      </c>
      <c r="T64" s="499">
        <f>S64-R64</f>
        <v>93060231</v>
      </c>
      <c r="U64" s="499">
        <f>'[18]07'!$U$65</f>
        <v>55512727</v>
      </c>
      <c r="V64" s="500">
        <f t="shared" si="3"/>
        <v>37547504</v>
      </c>
      <c r="W64" s="489">
        <f>V64/U64</f>
        <v>0.6763765001132083</v>
      </c>
      <c r="X64" s="493">
        <f t="shared" si="4"/>
        <v>0.14768921957577705</v>
      </c>
      <c r="Y64" s="476">
        <f t="shared" si="1"/>
        <v>93060231</v>
      </c>
      <c r="Z64" s="490"/>
      <c r="AA64" s="490"/>
    </row>
    <row r="65" spans="1:27" s="385" customFormat="1" ht="30" customHeight="1">
      <c r="A65" s="430" t="s">
        <v>501</v>
      </c>
      <c r="B65" s="456" t="s">
        <v>499</v>
      </c>
      <c r="C65" s="497">
        <f t="shared" si="5"/>
        <v>225354391</v>
      </c>
      <c r="D65" s="555">
        <v>206923122</v>
      </c>
      <c r="E65" s="588">
        <v>18431269</v>
      </c>
      <c r="F65" s="588">
        <v>13292</v>
      </c>
      <c r="G65" s="556"/>
      <c r="H65" s="534">
        <f t="shared" si="6"/>
        <v>225341099</v>
      </c>
      <c r="I65" s="534">
        <f t="shared" si="7"/>
        <v>57564063</v>
      </c>
      <c r="J65" s="588">
        <v>2384032</v>
      </c>
      <c r="K65" s="588">
        <v>419843</v>
      </c>
      <c r="L65" s="550"/>
      <c r="M65" s="535">
        <f t="shared" si="8"/>
        <v>54760188</v>
      </c>
      <c r="N65" s="588"/>
      <c r="O65" s="588"/>
      <c r="P65" s="588"/>
      <c r="Q65" s="588"/>
      <c r="R65" s="588">
        <v>167777036</v>
      </c>
      <c r="S65" s="497">
        <f t="shared" si="9"/>
        <v>222537224</v>
      </c>
      <c r="T65" s="499"/>
      <c r="U65" s="499"/>
      <c r="V65" s="500">
        <f t="shared" si="3"/>
        <v>0</v>
      </c>
      <c r="W65" s="489"/>
      <c r="X65" s="493">
        <f t="shared" si="4"/>
        <v>0.04870877512589756</v>
      </c>
      <c r="Y65" s="476">
        <f t="shared" si="1"/>
        <v>54760188</v>
      </c>
      <c r="Z65" s="490"/>
      <c r="AA65" s="490"/>
    </row>
    <row r="66" spans="1:27" s="385" customFormat="1" ht="30" customHeight="1">
      <c r="A66" s="430" t="s">
        <v>553</v>
      </c>
      <c r="B66" s="456" t="s">
        <v>500</v>
      </c>
      <c r="C66" s="497">
        <f t="shared" si="5"/>
        <v>30726723</v>
      </c>
      <c r="D66" s="555">
        <v>23745471</v>
      </c>
      <c r="E66" s="588">
        <v>6981252</v>
      </c>
      <c r="F66" s="588">
        <v>83091</v>
      </c>
      <c r="G66" s="556"/>
      <c r="H66" s="534">
        <f t="shared" si="6"/>
        <v>30643632</v>
      </c>
      <c r="I66" s="534">
        <f t="shared" si="7"/>
        <v>11351800</v>
      </c>
      <c r="J66" s="588">
        <v>6897847</v>
      </c>
      <c r="K66" s="588">
        <v>735098</v>
      </c>
      <c r="L66" s="550"/>
      <c r="M66" s="535">
        <f t="shared" si="8"/>
        <v>3718855</v>
      </c>
      <c r="N66" s="588"/>
      <c r="O66" s="588"/>
      <c r="P66" s="588"/>
      <c r="Q66" s="588"/>
      <c r="R66" s="588">
        <v>19291832</v>
      </c>
      <c r="S66" s="497">
        <f t="shared" si="9"/>
        <v>23010687</v>
      </c>
      <c r="T66" s="499"/>
      <c r="U66" s="499"/>
      <c r="V66" s="500">
        <f t="shared" si="3"/>
        <v>0</v>
      </c>
      <c r="W66" s="489"/>
      <c r="X66" s="493">
        <f t="shared" si="4"/>
        <v>0.672399531351856</v>
      </c>
      <c r="Y66" s="476">
        <f t="shared" si="1"/>
        <v>3718855</v>
      </c>
      <c r="Z66" s="490"/>
      <c r="AA66" s="490"/>
    </row>
    <row r="67" spans="1:27" s="385" customFormat="1" ht="30" customHeight="1">
      <c r="A67" s="430" t="s">
        <v>554</v>
      </c>
      <c r="B67" s="456" t="s">
        <v>502</v>
      </c>
      <c r="C67" s="497">
        <f t="shared" si="5"/>
        <v>49642568</v>
      </c>
      <c r="D67" s="555">
        <v>34600338</v>
      </c>
      <c r="E67" s="588">
        <v>15042230</v>
      </c>
      <c r="F67" s="588">
        <v>94524</v>
      </c>
      <c r="G67" s="556"/>
      <c r="H67" s="534">
        <f t="shared" si="6"/>
        <v>49548044</v>
      </c>
      <c r="I67" s="534">
        <f t="shared" si="7"/>
        <v>40269933</v>
      </c>
      <c r="J67" s="588">
        <v>4917952</v>
      </c>
      <c r="K67" s="588">
        <v>770793</v>
      </c>
      <c r="L67" s="550"/>
      <c r="M67" s="535">
        <f t="shared" si="8"/>
        <v>34557588</v>
      </c>
      <c r="N67" s="588"/>
      <c r="O67" s="588">
        <v>23600</v>
      </c>
      <c r="P67" s="588"/>
      <c r="Q67" s="588"/>
      <c r="R67" s="588">
        <v>9278111</v>
      </c>
      <c r="S67" s="497">
        <f t="shared" si="9"/>
        <v>43859299</v>
      </c>
      <c r="T67" s="499"/>
      <c r="U67" s="499"/>
      <c r="V67" s="500">
        <f t="shared" si="3"/>
        <v>0</v>
      </c>
      <c r="W67" s="489"/>
      <c r="X67" s="493">
        <f t="shared" si="4"/>
        <v>0.14126532070465575</v>
      </c>
      <c r="Y67" s="476">
        <f t="shared" si="1"/>
        <v>34581188</v>
      </c>
      <c r="Z67" s="490"/>
      <c r="AA67" s="490"/>
    </row>
    <row r="68" spans="1:27" s="385" customFormat="1" ht="30" customHeight="1">
      <c r="A68" s="432" t="s">
        <v>61</v>
      </c>
      <c r="B68" s="433" t="s">
        <v>503</v>
      </c>
      <c r="C68" s="497">
        <f t="shared" si="5"/>
        <v>8571203</v>
      </c>
      <c r="D68" s="534">
        <f>D69+D70+D71</f>
        <v>5908156</v>
      </c>
      <c r="E68" s="534">
        <f aca="true" t="shared" si="17" ref="E68:S68">E69+E70+E71</f>
        <v>2663047</v>
      </c>
      <c r="F68" s="534">
        <f t="shared" si="17"/>
        <v>0</v>
      </c>
      <c r="G68" s="534">
        <f t="shared" si="17"/>
        <v>0</v>
      </c>
      <c r="H68" s="534">
        <f t="shared" si="17"/>
        <v>8571203</v>
      </c>
      <c r="I68" s="534">
        <f t="shared" si="17"/>
        <v>6070483</v>
      </c>
      <c r="J68" s="534">
        <f t="shared" si="17"/>
        <v>770539</v>
      </c>
      <c r="K68" s="534">
        <f t="shared" si="17"/>
        <v>21382</v>
      </c>
      <c r="L68" s="534">
        <f t="shared" si="17"/>
        <v>0</v>
      </c>
      <c r="M68" s="534">
        <f t="shared" si="17"/>
        <v>5278562</v>
      </c>
      <c r="N68" s="534">
        <f t="shared" si="17"/>
        <v>0</v>
      </c>
      <c r="O68" s="534">
        <f t="shared" si="17"/>
        <v>0</v>
      </c>
      <c r="P68" s="534">
        <f t="shared" si="17"/>
        <v>0</v>
      </c>
      <c r="Q68" s="534">
        <f t="shared" si="17"/>
        <v>0</v>
      </c>
      <c r="R68" s="534">
        <f t="shared" si="17"/>
        <v>2500720</v>
      </c>
      <c r="S68" s="497">
        <f t="shared" si="17"/>
        <v>7779282</v>
      </c>
      <c r="T68" s="499">
        <f>S68-R68</f>
        <v>5278562</v>
      </c>
      <c r="U68" s="499">
        <f>'[18]07'!$U$71</f>
        <v>1386932</v>
      </c>
      <c r="V68" s="500">
        <f t="shared" si="3"/>
        <v>3891630</v>
      </c>
      <c r="W68" s="489">
        <f>V68/U68</f>
        <v>2.805927038960814</v>
      </c>
      <c r="X68" s="493">
        <f t="shared" si="4"/>
        <v>0.13045436417497586</v>
      </c>
      <c r="Y68" s="476">
        <f>S68-R68</f>
        <v>5278562</v>
      </c>
      <c r="Z68" s="490"/>
      <c r="AA68" s="490"/>
    </row>
    <row r="69" spans="1:27" s="385" customFormat="1" ht="30" customHeight="1">
      <c r="A69" s="430" t="s">
        <v>504</v>
      </c>
      <c r="B69" s="446" t="s">
        <v>505</v>
      </c>
      <c r="C69" s="497">
        <f t="shared" si="5"/>
        <v>3365872</v>
      </c>
      <c r="D69" s="527">
        <f>'[10]Mẫu BC tiền theo CHV Mẫu 07'!$D$13</f>
        <v>2641393</v>
      </c>
      <c r="E69" s="527">
        <f>'[10]Mẫu BC tiền theo CHV Mẫu 07'!$E$13</f>
        <v>724479</v>
      </c>
      <c r="F69" s="527">
        <f>'[10]Mẫu BC tiền theo CHV Mẫu 07'!$F$13</f>
        <v>0</v>
      </c>
      <c r="G69" s="527"/>
      <c r="H69" s="534">
        <f t="shared" si="6"/>
        <v>3365872</v>
      </c>
      <c r="I69" s="534">
        <f t="shared" si="7"/>
        <v>2966554</v>
      </c>
      <c r="J69" s="527">
        <f>'[10]Mẫu BC tiền theo CHV Mẫu 07'!$J$13</f>
        <v>321400</v>
      </c>
      <c r="K69" s="527">
        <f>'[10]Mẫu BC tiền theo CHV Mẫu 07'!$K$13</f>
        <v>8849</v>
      </c>
      <c r="L69" s="527">
        <f>'[10]Mẫu BC tiền theo CHV Mẫu 07'!$L$13</f>
        <v>0</v>
      </c>
      <c r="M69" s="535">
        <f t="shared" si="8"/>
        <v>2636305</v>
      </c>
      <c r="N69" s="527"/>
      <c r="O69" s="527"/>
      <c r="P69" s="527"/>
      <c r="Q69" s="536"/>
      <c r="R69" s="536">
        <f>'[10]Mẫu BC tiền theo CHV Mẫu 07'!$R$13</f>
        <v>399318</v>
      </c>
      <c r="S69" s="497">
        <f t="shared" si="9"/>
        <v>3035623</v>
      </c>
      <c r="T69" s="499"/>
      <c r="U69" s="499"/>
      <c r="V69" s="500">
        <f t="shared" si="3"/>
        <v>0</v>
      </c>
      <c r="W69" s="489"/>
      <c r="X69" s="493">
        <f t="shared" si="4"/>
        <v>0.11132411545517122</v>
      </c>
      <c r="Y69" s="476">
        <f t="shared" si="1"/>
        <v>2636305</v>
      </c>
      <c r="Z69" s="490"/>
      <c r="AA69" s="490"/>
    </row>
    <row r="70" spans="1:27" s="385" customFormat="1" ht="30" customHeight="1">
      <c r="A70" s="430" t="s">
        <v>506</v>
      </c>
      <c r="B70" s="446" t="s">
        <v>507</v>
      </c>
      <c r="C70" s="497">
        <f t="shared" si="5"/>
        <v>2447417</v>
      </c>
      <c r="D70" s="527">
        <f>'[10]Mẫu BC tiền theo CHV Mẫu 07'!$D$14</f>
        <v>2300119</v>
      </c>
      <c r="E70" s="527">
        <f>'[10]Mẫu BC tiền theo CHV Mẫu 07'!$E$14</f>
        <v>147298</v>
      </c>
      <c r="F70" s="527">
        <f>'[10]Mẫu BC tiền theo CHV Mẫu 07'!$F$14</f>
        <v>0</v>
      </c>
      <c r="G70" s="527"/>
      <c r="H70" s="534">
        <f t="shared" si="6"/>
        <v>2447417</v>
      </c>
      <c r="I70" s="534">
        <f t="shared" si="7"/>
        <v>519443</v>
      </c>
      <c r="J70" s="527">
        <f>'[10]Mẫu BC tiền theo CHV Mẫu 07'!$J$14</f>
        <v>64167</v>
      </c>
      <c r="K70" s="527">
        <f>'[10]Mẫu BC tiền theo CHV Mẫu 07'!$K$14</f>
        <v>0</v>
      </c>
      <c r="L70" s="527">
        <f>'[10]Mẫu BC tiền theo CHV Mẫu 07'!$L$14</f>
        <v>0</v>
      </c>
      <c r="M70" s="535">
        <f t="shared" si="8"/>
        <v>455276</v>
      </c>
      <c r="N70" s="527"/>
      <c r="O70" s="527"/>
      <c r="P70" s="527"/>
      <c r="Q70" s="536"/>
      <c r="R70" s="536">
        <f>'[10]Mẫu BC tiền theo CHV Mẫu 07'!$R$14</f>
        <v>1927974</v>
      </c>
      <c r="S70" s="497">
        <f t="shared" si="9"/>
        <v>2383250</v>
      </c>
      <c r="T70" s="499"/>
      <c r="U70" s="499"/>
      <c r="V70" s="500">
        <f t="shared" si="3"/>
        <v>0</v>
      </c>
      <c r="W70" s="489"/>
      <c r="X70" s="493">
        <f aca="true" t="shared" si="18" ref="X70:X94">(J70+K70+L70)/I70</f>
        <v>0.12353039698292209</v>
      </c>
      <c r="Y70" s="476">
        <f t="shared" si="1"/>
        <v>455276</v>
      </c>
      <c r="Z70" s="490"/>
      <c r="AA70" s="490"/>
    </row>
    <row r="71" spans="1:27" s="385" customFormat="1" ht="30" customHeight="1">
      <c r="A71" s="430" t="s">
        <v>556</v>
      </c>
      <c r="B71" s="446" t="s">
        <v>558</v>
      </c>
      <c r="C71" s="497">
        <f t="shared" si="5"/>
        <v>2757914</v>
      </c>
      <c r="D71" s="527">
        <f>'[10]Mẫu BC tiền theo CHV Mẫu 07'!$D$15</f>
        <v>966644</v>
      </c>
      <c r="E71" s="527">
        <f>'[10]Mẫu BC tiền theo CHV Mẫu 07'!$E$15</f>
        <v>1791270</v>
      </c>
      <c r="F71" s="527">
        <f>'[10]Mẫu BC tiền theo CHV Mẫu 07'!$F$15</f>
        <v>0</v>
      </c>
      <c r="G71" s="527"/>
      <c r="H71" s="534">
        <f t="shared" si="6"/>
        <v>2757914</v>
      </c>
      <c r="I71" s="534">
        <f t="shared" si="7"/>
        <v>2584486</v>
      </c>
      <c r="J71" s="527">
        <f>'[10]Mẫu BC tiền theo CHV Mẫu 07'!$J$15</f>
        <v>384972</v>
      </c>
      <c r="K71" s="527">
        <f>'[10]Mẫu BC tiền theo CHV Mẫu 07'!$K$15</f>
        <v>12533</v>
      </c>
      <c r="L71" s="527">
        <f>'[10]Mẫu BC tiền theo CHV Mẫu 07'!$L$15</f>
        <v>0</v>
      </c>
      <c r="M71" s="535">
        <f t="shared" si="8"/>
        <v>2186981</v>
      </c>
      <c r="N71" s="527"/>
      <c r="O71" s="527"/>
      <c r="P71" s="527"/>
      <c r="Q71" s="536"/>
      <c r="R71" s="536">
        <f>'[10]Mẫu BC tiền theo CHV Mẫu 07'!$R$15</f>
        <v>173428</v>
      </c>
      <c r="S71" s="497">
        <f t="shared" si="9"/>
        <v>2360409</v>
      </c>
      <c r="T71" s="499"/>
      <c r="U71" s="499"/>
      <c r="V71" s="500">
        <f t="shared" si="3"/>
        <v>0</v>
      </c>
      <c r="W71" s="489"/>
      <c r="X71" s="493">
        <f t="shared" si="18"/>
        <v>0.15380427674980635</v>
      </c>
      <c r="Y71" s="476">
        <f t="shared" si="1"/>
        <v>2186981</v>
      </c>
      <c r="Z71" s="490"/>
      <c r="AA71" s="490"/>
    </row>
    <row r="72" spans="1:27" s="385" customFormat="1" ht="30" customHeight="1">
      <c r="A72" s="432" t="s">
        <v>62</v>
      </c>
      <c r="B72" s="444" t="s">
        <v>508</v>
      </c>
      <c r="C72" s="497">
        <f t="shared" si="5"/>
        <v>117297751</v>
      </c>
      <c r="D72" s="534">
        <f aca="true" t="shared" si="19" ref="D72:J72">D73+D74+D75+D76+D77+D78</f>
        <v>87060927</v>
      </c>
      <c r="E72" s="534">
        <f t="shared" si="19"/>
        <v>30236824</v>
      </c>
      <c r="F72" s="534">
        <f t="shared" si="19"/>
        <v>1983643</v>
      </c>
      <c r="G72" s="534">
        <f t="shared" si="19"/>
        <v>0</v>
      </c>
      <c r="H72" s="534">
        <f t="shared" si="19"/>
        <v>115314108</v>
      </c>
      <c r="I72" s="534">
        <f t="shared" si="19"/>
        <v>63973885</v>
      </c>
      <c r="J72" s="534">
        <f t="shared" si="19"/>
        <v>5541695</v>
      </c>
      <c r="K72" s="534">
        <f aca="true" t="shared" si="20" ref="K72:R72">K73+K74+K75+K76+K77+K78</f>
        <v>785091</v>
      </c>
      <c r="L72" s="534">
        <f t="shared" si="20"/>
        <v>12549</v>
      </c>
      <c r="M72" s="534">
        <f t="shared" si="20"/>
        <v>56330220</v>
      </c>
      <c r="N72" s="534">
        <f t="shared" si="20"/>
        <v>1000</v>
      </c>
      <c r="O72" s="534">
        <f t="shared" si="20"/>
        <v>1303330</v>
      </c>
      <c r="P72" s="534">
        <f t="shared" si="20"/>
        <v>0</v>
      </c>
      <c r="Q72" s="534">
        <f t="shared" si="20"/>
        <v>0</v>
      </c>
      <c r="R72" s="534">
        <f t="shared" si="20"/>
        <v>51340223</v>
      </c>
      <c r="S72" s="497">
        <f t="shared" si="9"/>
        <v>108974773</v>
      </c>
      <c r="T72" s="499">
        <f>S72-R72</f>
        <v>57634550</v>
      </c>
      <c r="U72" s="499">
        <f>'[18]07'!$U$75</f>
        <v>35806275</v>
      </c>
      <c r="V72" s="500">
        <f t="shared" si="3"/>
        <v>21828275</v>
      </c>
      <c r="W72" s="489">
        <f>V72/U72</f>
        <v>0.6096214979078388</v>
      </c>
      <c r="X72" s="493">
        <f t="shared" si="18"/>
        <v>0.09909254377782434</v>
      </c>
      <c r="Y72" s="476">
        <f t="shared" si="1"/>
        <v>57634550</v>
      </c>
      <c r="Z72" s="490"/>
      <c r="AA72" s="490"/>
    </row>
    <row r="73" spans="1:27" s="385" customFormat="1" ht="30" customHeight="1">
      <c r="A73" s="430" t="s">
        <v>509</v>
      </c>
      <c r="B73" s="447" t="s">
        <v>510</v>
      </c>
      <c r="C73" s="497">
        <f t="shared" si="5"/>
        <v>80914</v>
      </c>
      <c r="D73" s="557">
        <v>0</v>
      </c>
      <c r="E73" s="550">
        <f>'[9]Mẫu BC tiền theo CHV Mẫu 07'!$E$14</f>
        <v>80914</v>
      </c>
      <c r="F73" s="550">
        <f>'[9]Mẫu BC tiền theo CHV Mẫu 07'!$F$14</f>
        <v>0</v>
      </c>
      <c r="G73" s="558">
        <v>0</v>
      </c>
      <c r="H73" s="534">
        <f t="shared" si="6"/>
        <v>80914</v>
      </c>
      <c r="I73" s="534">
        <f t="shared" si="7"/>
        <v>80914</v>
      </c>
      <c r="J73" s="550">
        <f>'[9]Mẫu BC tiền theo CHV Mẫu 07'!$J$14</f>
        <v>76812</v>
      </c>
      <c r="K73" s="550">
        <f>'[9]Mẫu BC tiền theo CHV Mẫu 07'!$K$14</f>
        <v>0</v>
      </c>
      <c r="L73" s="550">
        <f>'[9]Mẫu BC tiền theo CHV Mẫu 07'!$L$14</f>
        <v>0</v>
      </c>
      <c r="M73" s="535">
        <f t="shared" si="8"/>
        <v>4102</v>
      </c>
      <c r="N73" s="550">
        <f>'[9]Mẫu BC tiền theo CHV Mẫu 07'!$N$14</f>
        <v>0</v>
      </c>
      <c r="O73" s="550">
        <f>'[9]Mẫu BC tiền theo CHV Mẫu 07'!$O$14</f>
        <v>0</v>
      </c>
      <c r="P73" s="550">
        <f>'[9]Mẫu BC tiền theo CHV Mẫu 07'!$P$14</f>
        <v>0</v>
      </c>
      <c r="Q73" s="550">
        <f>'[9]Mẫu BC tiền theo CHV Mẫu 07'!$Q$14</f>
        <v>0</v>
      </c>
      <c r="R73" s="550">
        <f>'[9]Mẫu BC tiền theo CHV Mẫu 07'!$R$14</f>
        <v>0</v>
      </c>
      <c r="S73" s="497">
        <f t="shared" si="9"/>
        <v>4102</v>
      </c>
      <c r="T73" s="499"/>
      <c r="U73" s="499"/>
      <c r="V73" s="500">
        <f aca="true" t="shared" si="21" ref="V73:V94">T73-U73</f>
        <v>0</v>
      </c>
      <c r="W73" s="489"/>
      <c r="X73" s="493">
        <f t="shared" si="18"/>
        <v>0.9493041995204785</v>
      </c>
      <c r="Y73" s="476">
        <f aca="true" t="shared" si="22" ref="Y73:Y94">S73-R73</f>
        <v>4102</v>
      </c>
      <c r="Z73" s="490"/>
      <c r="AA73" s="490"/>
    </row>
    <row r="74" spans="1:27" s="385" customFormat="1" ht="30" customHeight="1">
      <c r="A74" s="430" t="s">
        <v>511</v>
      </c>
      <c r="B74" s="447" t="s">
        <v>512</v>
      </c>
      <c r="C74" s="497">
        <f t="shared" si="5"/>
        <v>25610804</v>
      </c>
      <c r="D74" s="557">
        <v>17677973</v>
      </c>
      <c r="E74" s="550">
        <f>'[9]Mẫu BC tiền theo CHV Mẫu 07'!$E$15</f>
        <v>7932831</v>
      </c>
      <c r="F74" s="550">
        <f>'[9]Mẫu BC tiền theo CHV Mẫu 07'!$F$15</f>
        <v>0</v>
      </c>
      <c r="G74" s="558">
        <v>0</v>
      </c>
      <c r="H74" s="534">
        <f t="shared" si="6"/>
        <v>25610804</v>
      </c>
      <c r="I74" s="534">
        <f t="shared" si="7"/>
        <v>21988283</v>
      </c>
      <c r="J74" s="550">
        <f>'[9]Mẫu BC tiền theo CHV Mẫu 07'!$J$15</f>
        <v>816061</v>
      </c>
      <c r="K74" s="550">
        <f>'[9]Mẫu BC tiền theo CHV Mẫu 07'!$K$15</f>
        <v>649355</v>
      </c>
      <c r="L74" s="550">
        <f>'[9]Mẫu BC tiền theo CHV Mẫu 07'!$L$15</f>
        <v>0</v>
      </c>
      <c r="M74" s="535">
        <f t="shared" si="8"/>
        <v>20522867</v>
      </c>
      <c r="N74" s="550">
        <f>'[9]Mẫu BC tiền theo CHV Mẫu 07'!$N$15</f>
        <v>0</v>
      </c>
      <c r="O74" s="550">
        <f>'[9]Mẫu BC tiền theo CHV Mẫu 07'!$O$15</f>
        <v>0</v>
      </c>
      <c r="P74" s="550">
        <f>'[9]Mẫu BC tiền theo CHV Mẫu 07'!$P$15</f>
        <v>0</v>
      </c>
      <c r="Q74" s="550">
        <f>'[9]Mẫu BC tiền theo CHV Mẫu 07'!$Q$15</f>
        <v>0</v>
      </c>
      <c r="R74" s="550">
        <f>'[9]Mẫu BC tiền theo CHV Mẫu 07'!$R$15</f>
        <v>3622521</v>
      </c>
      <c r="S74" s="497">
        <f t="shared" si="9"/>
        <v>24145388</v>
      </c>
      <c r="T74" s="499"/>
      <c r="U74" s="499"/>
      <c r="V74" s="500">
        <f t="shared" si="21"/>
        <v>0</v>
      </c>
      <c r="W74" s="489"/>
      <c r="X74" s="493">
        <f t="shared" si="18"/>
        <v>0.06664531286958604</v>
      </c>
      <c r="Y74" s="476">
        <f t="shared" si="22"/>
        <v>20522867</v>
      </c>
      <c r="Z74" s="490"/>
      <c r="AA74" s="490"/>
    </row>
    <row r="75" spans="1:27" s="385" customFormat="1" ht="30" customHeight="1">
      <c r="A75" s="430" t="s">
        <v>513</v>
      </c>
      <c r="B75" s="447" t="s">
        <v>514</v>
      </c>
      <c r="C75" s="497">
        <f t="shared" si="5"/>
        <v>17688817</v>
      </c>
      <c r="D75" s="557">
        <v>11207107</v>
      </c>
      <c r="E75" s="550">
        <f>'[9]Mẫu BC tiền theo CHV Mẫu 07'!$E$16</f>
        <v>6481710</v>
      </c>
      <c r="F75" s="550">
        <f>'[9]Mẫu BC tiền theo CHV Mẫu 07'!$F$16</f>
        <v>0</v>
      </c>
      <c r="G75" s="558">
        <v>0</v>
      </c>
      <c r="H75" s="534">
        <f t="shared" si="6"/>
        <v>17688817</v>
      </c>
      <c r="I75" s="534">
        <f t="shared" si="7"/>
        <v>13420986</v>
      </c>
      <c r="J75" s="550">
        <f>'[9]Mẫu BC tiền theo CHV Mẫu 07'!$J$16</f>
        <v>1765519</v>
      </c>
      <c r="K75" s="550">
        <f>'[9]Mẫu BC tiền theo CHV Mẫu 07'!$K$16</f>
        <v>29897</v>
      </c>
      <c r="L75" s="550">
        <f>'[9]Mẫu BC tiền theo CHV Mẫu 07'!$L$16</f>
        <v>0</v>
      </c>
      <c r="M75" s="535">
        <f t="shared" si="8"/>
        <v>11625570</v>
      </c>
      <c r="N75" s="550">
        <f>'[9]Mẫu BC tiền theo CHV Mẫu 07'!$N$16</f>
        <v>0</v>
      </c>
      <c r="O75" s="550">
        <f>'[9]Mẫu BC tiền theo CHV Mẫu 07'!$O$16</f>
        <v>0</v>
      </c>
      <c r="P75" s="550">
        <f>'[9]Mẫu BC tiền theo CHV Mẫu 07'!$P$16</f>
        <v>0</v>
      </c>
      <c r="Q75" s="550">
        <f>'[9]Mẫu BC tiền theo CHV Mẫu 07'!$Q$16</f>
        <v>0</v>
      </c>
      <c r="R75" s="550">
        <f>'[9]Mẫu BC tiền theo CHV Mẫu 07'!$R$16</f>
        <v>4267831</v>
      </c>
      <c r="S75" s="497">
        <f t="shared" si="9"/>
        <v>15893401</v>
      </c>
      <c r="T75" s="499"/>
      <c r="U75" s="499"/>
      <c r="V75" s="500">
        <f t="shared" si="21"/>
        <v>0</v>
      </c>
      <c r="W75" s="489"/>
      <c r="X75" s="493">
        <f t="shared" si="18"/>
        <v>0.13377675827990582</v>
      </c>
      <c r="Y75" s="476">
        <f t="shared" si="22"/>
        <v>11625570</v>
      </c>
      <c r="Z75" s="490"/>
      <c r="AA75" s="490"/>
    </row>
    <row r="76" spans="1:27" s="385" customFormat="1" ht="30" customHeight="1">
      <c r="A76" s="430" t="s">
        <v>515</v>
      </c>
      <c r="B76" s="447" t="s">
        <v>516</v>
      </c>
      <c r="C76" s="497">
        <f t="shared" si="5"/>
        <v>20060160</v>
      </c>
      <c r="D76" s="557">
        <v>12709786</v>
      </c>
      <c r="E76" s="550">
        <f>'[9]Mẫu BC tiền theo CHV Mẫu 07'!$E$17</f>
        <v>7350374</v>
      </c>
      <c r="F76" s="550">
        <f>'[9]Mẫu BC tiền theo CHV Mẫu 07'!$F$17</f>
        <v>1983643</v>
      </c>
      <c r="G76" s="558">
        <v>0</v>
      </c>
      <c r="H76" s="534">
        <f t="shared" si="6"/>
        <v>18076517</v>
      </c>
      <c r="I76" s="534">
        <f t="shared" si="7"/>
        <v>11480625</v>
      </c>
      <c r="J76" s="550">
        <f>'[9]Mẫu BC tiền theo CHV Mẫu 07'!$J$17</f>
        <v>1917463</v>
      </c>
      <c r="K76" s="550">
        <f>'[9]Mẫu BC tiền theo CHV Mẫu 07'!$K$17</f>
        <v>93339</v>
      </c>
      <c r="L76" s="550">
        <f>'[9]Mẫu BC tiền theo CHV Mẫu 07'!$L$17</f>
        <v>0</v>
      </c>
      <c r="M76" s="535">
        <f t="shared" si="8"/>
        <v>9468823</v>
      </c>
      <c r="N76" s="550">
        <f>'[9]Mẫu BC tiền theo CHV Mẫu 07'!$N$17</f>
        <v>1000</v>
      </c>
      <c r="O76" s="550">
        <f>'[9]Mẫu BC tiền theo CHV Mẫu 07'!$O$17</f>
        <v>0</v>
      </c>
      <c r="P76" s="550">
        <f>'[9]Mẫu BC tiền theo CHV Mẫu 07'!$P$17</f>
        <v>0</v>
      </c>
      <c r="Q76" s="550">
        <f>'[9]Mẫu BC tiền theo CHV Mẫu 07'!$Q$17</f>
        <v>0</v>
      </c>
      <c r="R76" s="550">
        <f>'[9]Mẫu BC tiền theo CHV Mẫu 07'!$R$17</f>
        <v>6595892</v>
      </c>
      <c r="S76" s="497">
        <f t="shared" si="9"/>
        <v>16065715</v>
      </c>
      <c r="T76" s="499"/>
      <c r="U76" s="499"/>
      <c r="V76" s="500">
        <f t="shared" si="21"/>
        <v>0</v>
      </c>
      <c r="W76" s="489"/>
      <c r="X76" s="493">
        <f t="shared" si="18"/>
        <v>0.17514743317545867</v>
      </c>
      <c r="Y76" s="476">
        <f t="shared" si="22"/>
        <v>9469823</v>
      </c>
      <c r="Z76" s="490"/>
      <c r="AA76" s="490"/>
    </row>
    <row r="77" spans="1:27" s="385" customFormat="1" ht="30" customHeight="1">
      <c r="A77" s="430" t="s">
        <v>517</v>
      </c>
      <c r="B77" s="447" t="s">
        <v>518</v>
      </c>
      <c r="C77" s="497">
        <f t="shared" si="5"/>
        <v>53857056</v>
      </c>
      <c r="D77" s="557">
        <v>45466061</v>
      </c>
      <c r="E77" s="550">
        <f>'[9]Mẫu BC tiền theo CHV Mẫu 07'!$E$18</f>
        <v>8390995</v>
      </c>
      <c r="F77" s="550">
        <f>'[9]Mẫu BC tiền theo CHV Mẫu 07'!$F$18</f>
        <v>0</v>
      </c>
      <c r="G77" s="558">
        <v>0</v>
      </c>
      <c r="H77" s="534">
        <f t="shared" si="6"/>
        <v>53857056</v>
      </c>
      <c r="I77" s="534">
        <f t="shared" si="7"/>
        <v>17003077</v>
      </c>
      <c r="J77" s="550">
        <f>'[9]Mẫu BC tiền theo CHV Mẫu 07'!$J$18</f>
        <v>965840</v>
      </c>
      <c r="K77" s="550">
        <f>'[9]Mẫu BC tiền theo CHV Mẫu 07'!$K$18</f>
        <v>12500</v>
      </c>
      <c r="L77" s="550">
        <f>'[9]Mẫu BC tiền theo CHV Mẫu 07'!$L$18</f>
        <v>12549</v>
      </c>
      <c r="M77" s="535">
        <f t="shared" si="8"/>
        <v>14708858</v>
      </c>
      <c r="N77" s="550">
        <f>'[9]Mẫu BC tiền theo CHV Mẫu 07'!$N$18</f>
        <v>0</v>
      </c>
      <c r="O77" s="550">
        <f>'[9]Mẫu BC tiền theo CHV Mẫu 07'!$O$18</f>
        <v>1303330</v>
      </c>
      <c r="P77" s="550">
        <f>'[9]Mẫu BC tiền theo CHV Mẫu 07'!$P$18</f>
        <v>0</v>
      </c>
      <c r="Q77" s="550">
        <f>'[9]Mẫu BC tiền theo CHV Mẫu 07'!$Q$18</f>
        <v>0</v>
      </c>
      <c r="R77" s="550">
        <f>'[9]Mẫu BC tiền theo CHV Mẫu 07'!$R$18</f>
        <v>36853979</v>
      </c>
      <c r="S77" s="497">
        <f t="shared" si="9"/>
        <v>52866167</v>
      </c>
      <c r="T77" s="499"/>
      <c r="U77" s="499"/>
      <c r="V77" s="500">
        <f t="shared" si="21"/>
        <v>0</v>
      </c>
      <c r="W77" s="489"/>
      <c r="X77" s="493">
        <f t="shared" si="18"/>
        <v>0.05827704009103764</v>
      </c>
      <c r="Y77" s="476">
        <f t="shared" si="22"/>
        <v>16012188</v>
      </c>
      <c r="Z77" s="490"/>
      <c r="AA77" s="490"/>
    </row>
    <row r="78" spans="1:27" s="385" customFormat="1" ht="30" customHeight="1">
      <c r="A78" s="430"/>
      <c r="B78" s="447"/>
      <c r="C78" s="497">
        <f t="shared" si="5"/>
        <v>0</v>
      </c>
      <c r="D78" s="557"/>
      <c r="E78" s="550">
        <f>'[9]Mẫu BC tiền theo CHV Mẫu 07'!$E$19</f>
        <v>0</v>
      </c>
      <c r="F78" s="550">
        <f>'[9]Mẫu BC tiền theo CHV Mẫu 07'!$F$19</f>
        <v>0</v>
      </c>
      <c r="G78" s="558">
        <v>0</v>
      </c>
      <c r="H78" s="534">
        <f t="shared" si="6"/>
        <v>0</v>
      </c>
      <c r="I78" s="534">
        <f t="shared" si="7"/>
        <v>0</v>
      </c>
      <c r="J78" s="550">
        <f>'[9]Mẫu BC tiền theo CHV Mẫu 07'!$J$19</f>
        <v>0</v>
      </c>
      <c r="K78" s="550">
        <f>'[9]Mẫu BC tiền theo CHV Mẫu 07'!$K$19</f>
        <v>0</v>
      </c>
      <c r="L78" s="550">
        <f>'[9]Mẫu BC tiền theo CHV Mẫu 07'!$L$19</f>
        <v>0</v>
      </c>
      <c r="M78" s="535">
        <f t="shared" si="8"/>
        <v>0</v>
      </c>
      <c r="N78" s="550">
        <v>0</v>
      </c>
      <c r="O78" s="550"/>
      <c r="P78" s="550">
        <v>0</v>
      </c>
      <c r="Q78" s="550">
        <v>0</v>
      </c>
      <c r="R78" s="550">
        <f>'[9]Mẫu BC tiền theo CHV Mẫu 07'!$R$19</f>
        <v>0</v>
      </c>
      <c r="S78" s="497">
        <f t="shared" si="9"/>
        <v>0</v>
      </c>
      <c r="T78" s="499"/>
      <c r="U78" s="499"/>
      <c r="V78" s="500">
        <f t="shared" si="21"/>
        <v>0</v>
      </c>
      <c r="W78" s="489"/>
      <c r="X78" s="493" t="e">
        <f t="shared" si="18"/>
        <v>#DIV/0!</v>
      </c>
      <c r="Y78" s="476">
        <f t="shared" si="22"/>
        <v>0</v>
      </c>
      <c r="Z78" s="490"/>
      <c r="AA78" s="490"/>
    </row>
    <row r="79" spans="1:27" s="385" customFormat="1" ht="30" customHeight="1">
      <c r="A79" s="432" t="s">
        <v>63</v>
      </c>
      <c r="B79" s="444" t="s">
        <v>519</v>
      </c>
      <c r="C79" s="497">
        <f t="shared" si="5"/>
        <v>95707700</v>
      </c>
      <c r="D79" s="534">
        <f>D80+D81+D82+D83</f>
        <v>76418697</v>
      </c>
      <c r="E79" s="534">
        <f aca="true" t="shared" si="23" ref="E79:R79">E80+E81+E82+E83</f>
        <v>19289003</v>
      </c>
      <c r="F79" s="534">
        <f t="shared" si="23"/>
        <v>390366</v>
      </c>
      <c r="G79" s="534">
        <f t="shared" si="23"/>
        <v>0</v>
      </c>
      <c r="H79" s="534">
        <f t="shared" si="23"/>
        <v>95317334</v>
      </c>
      <c r="I79" s="534">
        <f t="shared" si="23"/>
        <v>48210772</v>
      </c>
      <c r="J79" s="534">
        <f t="shared" si="23"/>
        <v>3422230</v>
      </c>
      <c r="K79" s="534">
        <f t="shared" si="23"/>
        <v>711846</v>
      </c>
      <c r="L79" s="534">
        <f t="shared" si="23"/>
        <v>0</v>
      </c>
      <c r="M79" s="534">
        <f t="shared" si="23"/>
        <v>43853682</v>
      </c>
      <c r="N79" s="534">
        <f t="shared" si="23"/>
        <v>223014</v>
      </c>
      <c r="O79" s="534">
        <f t="shared" si="23"/>
        <v>0</v>
      </c>
      <c r="P79" s="534">
        <f t="shared" si="23"/>
        <v>0</v>
      </c>
      <c r="Q79" s="534">
        <f t="shared" si="23"/>
        <v>0</v>
      </c>
      <c r="R79" s="534">
        <f t="shared" si="23"/>
        <v>47106562</v>
      </c>
      <c r="S79" s="497">
        <f t="shared" si="9"/>
        <v>91183258</v>
      </c>
      <c r="T79" s="499">
        <f>S79-R79</f>
        <v>44076696</v>
      </c>
      <c r="U79" s="499">
        <f>'[18]07'!$U$82</f>
        <v>37626532</v>
      </c>
      <c r="V79" s="500">
        <f t="shared" si="21"/>
        <v>6450164</v>
      </c>
      <c r="W79" s="489">
        <f>V79/U79</f>
        <v>0.17142595017792234</v>
      </c>
      <c r="X79" s="493">
        <f t="shared" si="18"/>
        <v>0.08575004772792272</v>
      </c>
      <c r="Y79" s="476">
        <f t="shared" si="22"/>
        <v>44076696</v>
      </c>
      <c r="Z79" s="490"/>
      <c r="AA79" s="490"/>
    </row>
    <row r="80" spans="1:27" s="385" customFormat="1" ht="30" customHeight="1">
      <c r="A80" s="430" t="s">
        <v>520</v>
      </c>
      <c r="B80" s="448" t="s">
        <v>521</v>
      </c>
      <c r="C80" s="497">
        <f t="shared" si="5"/>
        <v>28215518</v>
      </c>
      <c r="D80" s="559">
        <v>18090480</v>
      </c>
      <c r="E80" s="559">
        <f>'[13]Mẫu BC tiền theo CHV Mẫu 07'!$E$14+5822031</f>
        <v>10125038</v>
      </c>
      <c r="F80" s="559">
        <f>'[13]Mẫu BC tiền theo CHV Mẫu 07'!$F$14</f>
        <v>17715</v>
      </c>
      <c r="G80" s="559">
        <v>0</v>
      </c>
      <c r="H80" s="534">
        <f t="shared" si="6"/>
        <v>28197803</v>
      </c>
      <c r="I80" s="534">
        <f t="shared" si="7"/>
        <v>14775819</v>
      </c>
      <c r="J80" s="559">
        <f>'[13]Mẫu BC tiền theo CHV Mẫu 07'!$J$14+196465</f>
        <v>1596810</v>
      </c>
      <c r="K80" s="559">
        <f>'[13]Mẫu BC tiền theo CHV Mẫu 07'!$K$14</f>
        <v>409865</v>
      </c>
      <c r="L80" s="559">
        <f>'[13]Mẫu BC tiền theo CHV Mẫu 07'!$L$14</f>
        <v>0</v>
      </c>
      <c r="M80" s="535">
        <f t="shared" si="8"/>
        <v>12769144</v>
      </c>
      <c r="N80" s="559">
        <f>'[13]Mẫu BC tiền theo CHV Mẫu 07'!$N$14</f>
        <v>0</v>
      </c>
      <c r="O80" s="559">
        <f>'[13]Mẫu BC tiền theo CHV Mẫu 07'!$O$14</f>
        <v>0</v>
      </c>
      <c r="P80" s="559">
        <f>'[13]Mẫu BC tiền theo CHV Mẫu 07'!$P$14</f>
        <v>0</v>
      </c>
      <c r="Q80" s="552">
        <f>'[13]Mẫu BC tiền theo CHV Mẫu 07'!$Q$14</f>
        <v>0</v>
      </c>
      <c r="R80" s="553">
        <v>13421984</v>
      </c>
      <c r="S80" s="497">
        <f t="shared" si="9"/>
        <v>26191128</v>
      </c>
      <c r="T80" s="499"/>
      <c r="U80" s="499"/>
      <c r="V80" s="500">
        <f t="shared" si="21"/>
        <v>0</v>
      </c>
      <c r="W80" s="489"/>
      <c r="X80" s="493">
        <f t="shared" si="18"/>
        <v>0.13580803879636047</v>
      </c>
      <c r="Y80" s="476">
        <f t="shared" si="22"/>
        <v>12769144</v>
      </c>
      <c r="Z80" s="490"/>
      <c r="AA80" s="490"/>
    </row>
    <row r="81" spans="1:27" s="385" customFormat="1" ht="30" customHeight="1">
      <c r="A81" s="430" t="s">
        <v>522</v>
      </c>
      <c r="B81" s="448" t="s">
        <v>523</v>
      </c>
      <c r="C81" s="497">
        <f t="shared" si="5"/>
        <v>10866140</v>
      </c>
      <c r="D81" s="559">
        <v>7183606</v>
      </c>
      <c r="E81" s="559">
        <f>'[13]Mẫu BC tiền theo CHV Mẫu 07'!$E$15+86625</f>
        <v>3682534</v>
      </c>
      <c r="F81" s="559">
        <f>'[13]Mẫu BC tiền theo CHV Mẫu 07'!$F$15+312307</f>
        <v>312307</v>
      </c>
      <c r="G81" s="559">
        <v>0</v>
      </c>
      <c r="H81" s="534">
        <f aca="true" t="shared" si="24" ref="H81:H94">C81-F81</f>
        <v>10553833</v>
      </c>
      <c r="I81" s="534">
        <f t="shared" si="7"/>
        <v>7777479</v>
      </c>
      <c r="J81" s="559">
        <f>'[13]Mẫu BC tiền theo CHV Mẫu 07'!$J$15+26886</f>
        <v>421870</v>
      </c>
      <c r="K81" s="559">
        <f>'[13]Mẫu BC tiền theo CHV Mẫu 07'!$K$15</f>
        <v>296981</v>
      </c>
      <c r="L81" s="559">
        <f>'[13]Mẫu BC tiền theo CHV Mẫu 07'!$L$15</f>
        <v>0</v>
      </c>
      <c r="M81" s="535">
        <f t="shared" si="8"/>
        <v>7058628</v>
      </c>
      <c r="N81" s="559">
        <f>'[13]Mẫu BC tiền theo CHV Mẫu 07'!$N$15</f>
        <v>0</v>
      </c>
      <c r="O81" s="559">
        <f>'[13]Mẫu BC tiền theo CHV Mẫu 07'!$O$15</f>
        <v>0</v>
      </c>
      <c r="P81" s="559">
        <f>'[13]Mẫu BC tiền theo CHV Mẫu 07'!$P$15</f>
        <v>0</v>
      </c>
      <c r="Q81" s="552">
        <f>'[13]Mẫu BC tiền theo CHV Mẫu 07'!$Q$15</f>
        <v>0</v>
      </c>
      <c r="R81" s="553">
        <v>2776354</v>
      </c>
      <c r="S81" s="497">
        <f t="shared" si="9"/>
        <v>9834982</v>
      </c>
      <c r="T81" s="499"/>
      <c r="U81" s="499"/>
      <c r="V81" s="500">
        <f t="shared" si="21"/>
        <v>0</v>
      </c>
      <c r="W81" s="489"/>
      <c r="X81" s="493">
        <f t="shared" si="18"/>
        <v>0.09242725052680953</v>
      </c>
      <c r="Y81" s="476">
        <f t="shared" si="22"/>
        <v>7058628</v>
      </c>
      <c r="Z81" s="490"/>
      <c r="AA81" s="490"/>
    </row>
    <row r="82" spans="1:27" s="385" customFormat="1" ht="30" customHeight="1">
      <c r="A82" s="430" t="s">
        <v>114</v>
      </c>
      <c r="B82" s="448" t="s">
        <v>525</v>
      </c>
      <c r="C82" s="497">
        <f t="shared" si="5"/>
        <v>56626042</v>
      </c>
      <c r="D82" s="559">
        <v>51144611</v>
      </c>
      <c r="E82" s="559">
        <f>'[13]Mẫu BC tiền theo CHV Mẫu 07'!$E$16+65235</f>
        <v>5481431</v>
      </c>
      <c r="F82" s="559">
        <f>'[13]Mẫu BC tiền theo CHV Mẫu 07'!$F$16</f>
        <v>60344</v>
      </c>
      <c r="G82" s="559"/>
      <c r="H82" s="534">
        <f t="shared" si="24"/>
        <v>56565698</v>
      </c>
      <c r="I82" s="534">
        <f t="shared" si="7"/>
        <v>25657474</v>
      </c>
      <c r="J82" s="559">
        <f>'[13]Mẫu BC tiền theo CHV Mẫu 07'!$J$16+64422</f>
        <v>1403550</v>
      </c>
      <c r="K82" s="559">
        <f>'[13]Mẫu BC tiền theo CHV Mẫu 07'!$K$16</f>
        <v>5000</v>
      </c>
      <c r="L82" s="559">
        <f>'[13]Mẫu BC tiền theo CHV Mẫu 07'!$L$16</f>
        <v>0</v>
      </c>
      <c r="M82" s="535">
        <f t="shared" si="8"/>
        <v>24025910</v>
      </c>
      <c r="N82" s="559">
        <f>'[13]Mẫu BC tiền theo CHV Mẫu 07'!$N$16</f>
        <v>223014</v>
      </c>
      <c r="O82" s="559">
        <f>'[13]Mẫu BC tiền theo CHV Mẫu 07'!$O$16</f>
        <v>0</v>
      </c>
      <c r="P82" s="559">
        <f>'[13]Mẫu BC tiền theo CHV Mẫu 07'!$P$16</f>
        <v>0</v>
      </c>
      <c r="Q82" s="552">
        <f>'[13]Mẫu BC tiền theo CHV Mẫu 07'!$Q$16</f>
        <v>0</v>
      </c>
      <c r="R82" s="553">
        <f>'[13]Mẫu BC tiền theo CHV Mẫu 07'!$R$16</f>
        <v>30908224</v>
      </c>
      <c r="S82" s="497">
        <f t="shared" si="9"/>
        <v>55157148</v>
      </c>
      <c r="T82" s="499"/>
      <c r="U82" s="499"/>
      <c r="V82" s="500">
        <f t="shared" si="21"/>
        <v>0</v>
      </c>
      <c r="W82" s="489"/>
      <c r="X82" s="493">
        <f t="shared" si="18"/>
        <v>0.05489823355175182</v>
      </c>
      <c r="Y82" s="476">
        <f t="shared" si="22"/>
        <v>24248924</v>
      </c>
      <c r="Z82" s="490"/>
      <c r="AA82" s="490"/>
    </row>
    <row r="83" spans="1:27" s="385" customFormat="1" ht="30" customHeight="1">
      <c r="A83" s="430"/>
      <c r="B83" s="448"/>
      <c r="C83" s="497">
        <f t="shared" si="5"/>
        <v>0</v>
      </c>
      <c r="D83" s="559"/>
      <c r="E83" s="559">
        <f>'[13]Mẫu BC tiền theo CHV Mẫu 07'!$E$17</f>
        <v>0</v>
      </c>
      <c r="F83" s="559">
        <f>'[13]Mẫu BC tiền theo CHV Mẫu 07'!$F$17</f>
        <v>0</v>
      </c>
      <c r="G83" s="559">
        <v>0</v>
      </c>
      <c r="H83" s="534">
        <f t="shared" si="24"/>
        <v>0</v>
      </c>
      <c r="I83" s="534">
        <f t="shared" si="7"/>
        <v>0</v>
      </c>
      <c r="J83" s="559">
        <f>'[13]Mẫu BC tiền theo CHV Mẫu 07'!$J$17</f>
        <v>0</v>
      </c>
      <c r="K83" s="559">
        <f>'[13]Mẫu BC tiền theo CHV Mẫu 07'!$K$17</f>
        <v>0</v>
      </c>
      <c r="L83" s="559">
        <f>'[13]Mẫu BC tiền theo CHV Mẫu 07'!$L$17</f>
        <v>0</v>
      </c>
      <c r="M83" s="535">
        <f t="shared" si="8"/>
        <v>0</v>
      </c>
      <c r="N83" s="559">
        <f>'[13]Mẫu BC tiền theo CHV Mẫu 07'!$N$17</f>
        <v>0</v>
      </c>
      <c r="O83" s="559">
        <f>'[13]Mẫu BC tiền theo CHV Mẫu 07'!$O$17</f>
        <v>0</v>
      </c>
      <c r="P83" s="559">
        <f>'[13]Mẫu BC tiền theo CHV Mẫu 07'!$P$17</f>
        <v>0</v>
      </c>
      <c r="Q83" s="552"/>
      <c r="R83" s="553">
        <f>'[13]Mẫu BC tiền theo CHV Mẫu 07'!$R$17</f>
        <v>0</v>
      </c>
      <c r="S83" s="497">
        <f t="shared" si="9"/>
        <v>0</v>
      </c>
      <c r="T83" s="499"/>
      <c r="U83" s="499"/>
      <c r="V83" s="500">
        <f t="shared" si="21"/>
        <v>0</v>
      </c>
      <c r="W83" s="489"/>
      <c r="X83" s="493" t="e">
        <f t="shared" si="18"/>
        <v>#DIV/0!</v>
      </c>
      <c r="Y83" s="476">
        <f t="shared" si="22"/>
        <v>0</v>
      </c>
      <c r="Z83" s="490"/>
      <c r="AA83" s="490"/>
    </row>
    <row r="84" spans="1:27" s="385" customFormat="1" ht="30" customHeight="1">
      <c r="A84" s="432" t="s">
        <v>83</v>
      </c>
      <c r="B84" s="444" t="s">
        <v>526</v>
      </c>
      <c r="C84" s="497">
        <f t="shared" si="5"/>
        <v>40150953</v>
      </c>
      <c r="D84" s="534">
        <f>D85+D86+D87</f>
        <v>30492772</v>
      </c>
      <c r="E84" s="534">
        <f aca="true" t="shared" si="25" ref="E84:R84">E85+E86+E87</f>
        <v>9658181</v>
      </c>
      <c r="F84" s="534">
        <f t="shared" si="25"/>
        <v>2894081</v>
      </c>
      <c r="G84" s="534">
        <f t="shared" si="25"/>
        <v>0</v>
      </c>
      <c r="H84" s="534">
        <f t="shared" si="25"/>
        <v>37256872</v>
      </c>
      <c r="I84" s="534">
        <f t="shared" si="25"/>
        <v>13656391</v>
      </c>
      <c r="J84" s="534">
        <f t="shared" si="25"/>
        <v>2262982</v>
      </c>
      <c r="K84" s="534">
        <f t="shared" si="25"/>
        <v>485717</v>
      </c>
      <c r="L84" s="534">
        <f t="shared" si="25"/>
        <v>0</v>
      </c>
      <c r="M84" s="534">
        <f t="shared" si="25"/>
        <v>9475976</v>
      </c>
      <c r="N84" s="534">
        <f t="shared" si="25"/>
        <v>0</v>
      </c>
      <c r="O84" s="534">
        <f t="shared" si="25"/>
        <v>1431716</v>
      </c>
      <c r="P84" s="534">
        <f t="shared" si="25"/>
        <v>0</v>
      </c>
      <c r="Q84" s="534">
        <f t="shared" si="25"/>
        <v>0</v>
      </c>
      <c r="R84" s="534">
        <f t="shared" si="25"/>
        <v>23600481</v>
      </c>
      <c r="S84" s="497">
        <f t="shared" si="9"/>
        <v>34508173</v>
      </c>
      <c r="T84" s="499">
        <f>S84-R84</f>
        <v>10907692</v>
      </c>
      <c r="U84" s="499">
        <f>'[18]07'!$U$87</f>
        <v>6859484</v>
      </c>
      <c r="V84" s="500">
        <f t="shared" si="21"/>
        <v>4048208</v>
      </c>
      <c r="W84" s="489">
        <f>V84/U84</f>
        <v>0.590162175463927</v>
      </c>
      <c r="X84" s="493">
        <f t="shared" si="18"/>
        <v>0.20127565181752632</v>
      </c>
      <c r="Y84" s="476">
        <f t="shared" si="22"/>
        <v>10907692</v>
      </c>
      <c r="Z84" s="490"/>
      <c r="AA84" s="490"/>
    </row>
    <row r="85" spans="1:27" s="385" customFormat="1" ht="30" customHeight="1">
      <c r="A85" s="430" t="s">
        <v>527</v>
      </c>
      <c r="B85" s="434" t="s">
        <v>574</v>
      </c>
      <c r="C85" s="497">
        <f t="shared" si="5"/>
        <v>164244</v>
      </c>
      <c r="D85" s="551">
        <v>79170</v>
      </c>
      <c r="E85" s="560">
        <f>'[15]Mẫu BC tiền theo CHV Mẫu 07'!$E$13</f>
        <v>85074</v>
      </c>
      <c r="F85" s="560">
        <f>'[15]Mẫu BC tiền theo CHV Mẫu 07'!$F$15</f>
        <v>0</v>
      </c>
      <c r="G85" s="560">
        <v>0</v>
      </c>
      <c r="H85" s="534">
        <f t="shared" si="24"/>
        <v>164244</v>
      </c>
      <c r="I85" s="534">
        <f t="shared" si="7"/>
        <v>120644</v>
      </c>
      <c r="J85" s="560">
        <f>'[15]Mẫu BC tiền theo CHV Mẫu 07'!$J$13</f>
        <v>51874</v>
      </c>
      <c r="K85" s="560">
        <f>'[15]Mẫu BC tiền theo CHV Mẫu 07'!$K$13</f>
        <v>0</v>
      </c>
      <c r="L85" s="560">
        <f>'[15]Mẫu BC tiền theo CHV Mẫu 07'!$L$15</f>
        <v>0</v>
      </c>
      <c r="M85" s="535">
        <f t="shared" si="8"/>
        <v>68770</v>
      </c>
      <c r="N85" s="560">
        <f>'[15]Mẫu BC tiền theo CHV Mẫu 07'!$N$15</f>
        <v>0</v>
      </c>
      <c r="O85" s="560">
        <f>'[15]Mẫu BC tiền theo CHV Mẫu 07'!$O$15</f>
        <v>0</v>
      </c>
      <c r="P85" s="560">
        <f>'[15]Mẫu BC tiền theo CHV Mẫu 07'!$P$15</f>
        <v>0</v>
      </c>
      <c r="Q85" s="561">
        <f>'[15]Mẫu BC tiền theo CHV Mẫu 07'!$Q$15</f>
        <v>0</v>
      </c>
      <c r="R85" s="562">
        <f>'[15]Mẫu BC tiền theo CHV Mẫu 07'!$R$13</f>
        <v>43600</v>
      </c>
      <c r="S85" s="497">
        <f t="shared" si="9"/>
        <v>112370</v>
      </c>
      <c r="T85" s="499"/>
      <c r="U85" s="499"/>
      <c r="V85" s="500">
        <f t="shared" si="21"/>
        <v>0</v>
      </c>
      <c r="W85" s="489"/>
      <c r="X85" s="493">
        <f t="shared" si="18"/>
        <v>0.42997579655846957</v>
      </c>
      <c r="Y85" s="476">
        <f t="shared" si="22"/>
        <v>68770</v>
      </c>
      <c r="Z85" s="490"/>
      <c r="AA85" s="490"/>
    </row>
    <row r="86" spans="1:27" s="385" customFormat="1" ht="30" customHeight="1">
      <c r="A86" s="430" t="s">
        <v>528</v>
      </c>
      <c r="B86" s="434" t="s">
        <v>529</v>
      </c>
      <c r="C86" s="497">
        <f t="shared" si="5"/>
        <v>14804816</v>
      </c>
      <c r="D86" s="551">
        <v>5523798</v>
      </c>
      <c r="E86" s="560">
        <f>'[15]Mẫu BC tiền theo CHV Mẫu 07'!$E$14</f>
        <v>9281018</v>
      </c>
      <c r="F86" s="560">
        <f>'[15]Mẫu BC tiền theo CHV Mẫu 07'!$F$16</f>
        <v>2894081</v>
      </c>
      <c r="G86" s="560">
        <v>0</v>
      </c>
      <c r="H86" s="534">
        <f t="shared" si="24"/>
        <v>11910735</v>
      </c>
      <c r="I86" s="534">
        <f t="shared" si="7"/>
        <v>9461309</v>
      </c>
      <c r="J86" s="560">
        <f>'[15]Mẫu BC tiền theo CHV Mẫu 07'!$J$14</f>
        <v>1964226</v>
      </c>
      <c r="K86" s="560">
        <f>'[15]Mẫu BC tiền theo CHV Mẫu 07'!$K$14</f>
        <v>416717</v>
      </c>
      <c r="L86" s="560">
        <f>'[15]Mẫu BC tiền theo CHV Mẫu 07'!$L$16</f>
        <v>0</v>
      </c>
      <c r="M86" s="535">
        <f t="shared" si="8"/>
        <v>5648650</v>
      </c>
      <c r="N86" s="560">
        <f>'[15]Mẫu BC tiền theo CHV Mẫu 07'!$N$16</f>
        <v>0</v>
      </c>
      <c r="O86" s="560">
        <f>'[15]Mẫu BC tiền theo CHV Mẫu 07'!$O$14</f>
        <v>1431716</v>
      </c>
      <c r="P86" s="560">
        <f>'[15]Mẫu BC tiền theo CHV Mẫu 07'!$P$16</f>
        <v>0</v>
      </c>
      <c r="Q86" s="561">
        <f>'[15]Mẫu BC tiền theo CHV Mẫu 07'!$Q$16</f>
        <v>0</v>
      </c>
      <c r="R86" s="562">
        <f>'[15]Mẫu BC tiền theo CHV Mẫu 07'!$R$14</f>
        <v>2449426</v>
      </c>
      <c r="S86" s="497">
        <f t="shared" si="9"/>
        <v>9529792</v>
      </c>
      <c r="T86" s="499"/>
      <c r="U86" s="499"/>
      <c r="V86" s="500">
        <f t="shared" si="21"/>
        <v>0</v>
      </c>
      <c r="W86" s="489"/>
      <c r="X86" s="493">
        <f t="shared" si="18"/>
        <v>0.2516504851495707</v>
      </c>
      <c r="Y86" s="476">
        <f t="shared" si="22"/>
        <v>7080366</v>
      </c>
      <c r="Z86" s="490"/>
      <c r="AA86" s="490"/>
    </row>
    <row r="87" spans="1:27" s="385" customFormat="1" ht="30" customHeight="1">
      <c r="A87" s="430" t="s">
        <v>530</v>
      </c>
      <c r="B87" s="434" t="s">
        <v>573</v>
      </c>
      <c r="C87" s="497">
        <f t="shared" si="5"/>
        <v>25181893</v>
      </c>
      <c r="D87" s="551">
        <v>24889804</v>
      </c>
      <c r="E87" s="562">
        <f>'[15]Mẫu BC tiền theo CHV Mẫu 07'!$E$15</f>
        <v>292089</v>
      </c>
      <c r="F87" s="562">
        <f>'[15]Mẫu BC tiền theo CHV Mẫu 07'!$F$17</f>
        <v>0</v>
      </c>
      <c r="G87" s="562"/>
      <c r="H87" s="534">
        <f t="shared" si="24"/>
        <v>25181893</v>
      </c>
      <c r="I87" s="534">
        <f t="shared" si="7"/>
        <v>4074438</v>
      </c>
      <c r="J87" s="562">
        <f>'[15]Mẫu BC tiền theo CHV Mẫu 07'!$J$15</f>
        <v>246882</v>
      </c>
      <c r="K87" s="562">
        <f>'[15]Mẫu BC tiền theo CHV Mẫu 07'!$K$15</f>
        <v>69000</v>
      </c>
      <c r="L87" s="562">
        <f>'[15]Mẫu BC tiền theo CHV Mẫu 07'!$L$17</f>
        <v>0</v>
      </c>
      <c r="M87" s="535">
        <f t="shared" si="8"/>
        <v>3758556</v>
      </c>
      <c r="N87" s="562"/>
      <c r="O87" s="562">
        <f>'[15]Mẫu BC tiền theo CHV Mẫu 07'!$O$17</f>
        <v>0</v>
      </c>
      <c r="P87" s="562">
        <f>'[15]Mẫu BC tiền theo CHV Mẫu 07'!$P$17</f>
        <v>0</v>
      </c>
      <c r="Q87" s="562">
        <f>'[15]Mẫu BC tiền theo CHV Mẫu 07'!$Q$17</f>
        <v>0</v>
      </c>
      <c r="R87" s="562">
        <f>'[15]Mẫu BC tiền theo CHV Mẫu 07'!$R$15</f>
        <v>21107455</v>
      </c>
      <c r="S87" s="497">
        <f t="shared" si="9"/>
        <v>24866011</v>
      </c>
      <c r="T87" s="499"/>
      <c r="U87" s="499"/>
      <c r="V87" s="500">
        <f t="shared" si="21"/>
        <v>0</v>
      </c>
      <c r="W87" s="489"/>
      <c r="X87" s="493">
        <f t="shared" si="18"/>
        <v>0.07752774738503813</v>
      </c>
      <c r="Y87" s="476">
        <f t="shared" si="22"/>
        <v>3758556</v>
      </c>
      <c r="Z87" s="490"/>
      <c r="AA87" s="490"/>
    </row>
    <row r="88" spans="1:27" s="385" customFormat="1" ht="30" customHeight="1">
      <c r="A88" s="432" t="s">
        <v>84</v>
      </c>
      <c r="B88" s="444" t="s">
        <v>531</v>
      </c>
      <c r="C88" s="497">
        <f t="shared" si="5"/>
        <v>50148657</v>
      </c>
      <c r="D88" s="534">
        <f>D89+D90+D91</f>
        <v>29740385</v>
      </c>
      <c r="E88" s="534">
        <f aca="true" t="shared" si="26" ref="E88:S88">E89+E90+E91</f>
        <v>20408272</v>
      </c>
      <c r="F88" s="534">
        <f t="shared" si="26"/>
        <v>136100</v>
      </c>
      <c r="G88" s="534">
        <f t="shared" si="26"/>
        <v>0</v>
      </c>
      <c r="H88" s="534">
        <f t="shared" si="26"/>
        <v>50012557</v>
      </c>
      <c r="I88" s="534">
        <f t="shared" si="26"/>
        <v>25381844</v>
      </c>
      <c r="J88" s="534">
        <f t="shared" si="26"/>
        <v>1337034</v>
      </c>
      <c r="K88" s="534">
        <f t="shared" si="26"/>
        <v>7324606</v>
      </c>
      <c r="L88" s="534">
        <f t="shared" si="26"/>
        <v>0</v>
      </c>
      <c r="M88" s="534">
        <f t="shared" si="26"/>
        <v>16720204</v>
      </c>
      <c r="N88" s="534">
        <f t="shared" si="26"/>
        <v>0</v>
      </c>
      <c r="O88" s="534">
        <f t="shared" si="26"/>
        <v>0</v>
      </c>
      <c r="P88" s="534">
        <f t="shared" si="26"/>
        <v>0</v>
      </c>
      <c r="Q88" s="534">
        <f t="shared" si="26"/>
        <v>0</v>
      </c>
      <c r="R88" s="534">
        <f t="shared" si="26"/>
        <v>24630713</v>
      </c>
      <c r="S88" s="497">
        <f t="shared" si="26"/>
        <v>41350917</v>
      </c>
      <c r="T88" s="499">
        <f>S88-R88</f>
        <v>16720204</v>
      </c>
      <c r="U88" s="499">
        <f>'[18]07'!$U$91</f>
        <v>9208657</v>
      </c>
      <c r="V88" s="500">
        <f t="shared" si="21"/>
        <v>7511547</v>
      </c>
      <c r="W88" s="489">
        <f>V88/U88</f>
        <v>0.815704939384755</v>
      </c>
      <c r="X88" s="493">
        <f t="shared" si="18"/>
        <v>0.3412533778081687</v>
      </c>
      <c r="Y88" s="476">
        <f t="shared" si="22"/>
        <v>16720204</v>
      </c>
      <c r="Z88" s="490"/>
      <c r="AA88" s="490"/>
    </row>
    <row r="89" spans="1:27" s="385" customFormat="1" ht="30" customHeight="1">
      <c r="A89" s="430" t="s">
        <v>532</v>
      </c>
      <c r="B89" s="434" t="s">
        <v>545</v>
      </c>
      <c r="C89" s="497">
        <f t="shared" si="5"/>
        <v>3423643</v>
      </c>
      <c r="D89" s="539">
        <v>1778043</v>
      </c>
      <c r="E89" s="539">
        <f>'[12]07'!$E$13</f>
        <v>1645600</v>
      </c>
      <c r="F89" s="539">
        <f>'[12]07'!$F$13</f>
        <v>0</v>
      </c>
      <c r="G89" s="539"/>
      <c r="H89" s="534">
        <f t="shared" si="24"/>
        <v>3423643</v>
      </c>
      <c r="I89" s="534">
        <f t="shared" si="7"/>
        <v>2700933</v>
      </c>
      <c r="J89" s="539">
        <f>'[12]07'!$J$13</f>
        <v>363223</v>
      </c>
      <c r="K89" s="539">
        <f>'[12]07'!$K$13</f>
        <v>49680</v>
      </c>
      <c r="L89" s="539">
        <f>'[12]07'!$L$13</f>
        <v>0</v>
      </c>
      <c r="M89" s="535">
        <f t="shared" si="8"/>
        <v>2288030</v>
      </c>
      <c r="N89" s="539">
        <f>'[12]07'!$N$13</f>
        <v>0</v>
      </c>
      <c r="O89" s="539">
        <f>'[12]07'!$O$13</f>
        <v>0</v>
      </c>
      <c r="P89" s="539">
        <f>'[12]07'!$P$12</f>
        <v>0</v>
      </c>
      <c r="Q89" s="539">
        <f>'[12]07'!$Q$13</f>
        <v>0</v>
      </c>
      <c r="R89" s="539">
        <f>'[12]07'!$R$13</f>
        <v>722710</v>
      </c>
      <c r="S89" s="497">
        <f t="shared" si="9"/>
        <v>3010740</v>
      </c>
      <c r="T89" s="499"/>
      <c r="U89" s="499"/>
      <c r="V89" s="500">
        <f t="shared" si="21"/>
        <v>0</v>
      </c>
      <c r="W89" s="489"/>
      <c r="X89" s="493">
        <f t="shared" si="18"/>
        <v>0.15287421050429612</v>
      </c>
      <c r="Y89" s="476">
        <f t="shared" si="22"/>
        <v>2288030</v>
      </c>
      <c r="Z89" s="490"/>
      <c r="AA89" s="490"/>
    </row>
    <row r="90" spans="1:27" s="385" customFormat="1" ht="30" customHeight="1">
      <c r="A90" s="430" t="s">
        <v>534</v>
      </c>
      <c r="B90" s="434" t="s">
        <v>535</v>
      </c>
      <c r="C90" s="497">
        <f t="shared" si="5"/>
        <v>30551015</v>
      </c>
      <c r="D90" s="539">
        <v>20490233</v>
      </c>
      <c r="E90" s="539">
        <f>'[12]07'!$E$14</f>
        <v>10060782</v>
      </c>
      <c r="F90" s="539">
        <f>'[12]07'!$F$14</f>
        <v>0</v>
      </c>
      <c r="G90" s="539">
        <v>0</v>
      </c>
      <c r="H90" s="534">
        <f t="shared" si="24"/>
        <v>30551015</v>
      </c>
      <c r="I90" s="534">
        <f t="shared" si="7"/>
        <v>7366056</v>
      </c>
      <c r="J90" s="539">
        <f>'[12]07'!$J$14</f>
        <v>524757</v>
      </c>
      <c r="K90" s="539">
        <f>'[12]07'!$K$14</f>
        <v>2009584</v>
      </c>
      <c r="L90" s="539">
        <f>'[12]07'!$L$14</f>
        <v>0</v>
      </c>
      <c r="M90" s="535">
        <f t="shared" si="8"/>
        <v>4831715</v>
      </c>
      <c r="N90" s="539">
        <f>'[12]07'!$N$14</f>
        <v>0</v>
      </c>
      <c r="O90" s="539">
        <f>'[12]07'!$O$14</f>
        <v>0</v>
      </c>
      <c r="P90" s="539">
        <f>'[12]07'!$P$13</f>
        <v>0</v>
      </c>
      <c r="Q90" s="539">
        <f>'[12]07'!$Q$14</f>
        <v>0</v>
      </c>
      <c r="R90" s="540">
        <f>'[12]07'!$R$14</f>
        <v>23184959</v>
      </c>
      <c r="S90" s="497">
        <f t="shared" si="9"/>
        <v>28016674</v>
      </c>
      <c r="T90" s="499"/>
      <c r="U90" s="499"/>
      <c r="V90" s="500">
        <f t="shared" si="21"/>
        <v>0</v>
      </c>
      <c r="W90" s="489"/>
      <c r="X90" s="493">
        <f t="shared" si="18"/>
        <v>0.3440567109454503</v>
      </c>
      <c r="Y90" s="476">
        <f t="shared" si="22"/>
        <v>4831715</v>
      </c>
      <c r="Z90" s="490"/>
      <c r="AA90" s="490"/>
    </row>
    <row r="91" spans="1:27" s="385" customFormat="1" ht="30" customHeight="1">
      <c r="A91" s="440" t="s">
        <v>536</v>
      </c>
      <c r="B91" s="434" t="s">
        <v>537</v>
      </c>
      <c r="C91" s="497">
        <f t="shared" si="5"/>
        <v>16173999</v>
      </c>
      <c r="D91" s="539">
        <v>7472109</v>
      </c>
      <c r="E91" s="539">
        <f>'[12]07'!$E$15+1</f>
        <v>8701890</v>
      </c>
      <c r="F91" s="539">
        <f>'[12]07'!$F$15</f>
        <v>136100</v>
      </c>
      <c r="G91" s="539">
        <v>0</v>
      </c>
      <c r="H91" s="534">
        <f t="shared" si="24"/>
        <v>16037899</v>
      </c>
      <c r="I91" s="534">
        <f t="shared" si="7"/>
        <v>15314855</v>
      </c>
      <c r="J91" s="539">
        <f>'[12]07'!$J$15</f>
        <v>449054</v>
      </c>
      <c r="K91" s="539">
        <f>'[12]07'!$K$15</f>
        <v>5265342</v>
      </c>
      <c r="L91" s="539">
        <f>'[12]07'!$L$15</f>
        <v>0</v>
      </c>
      <c r="M91" s="535">
        <f t="shared" si="8"/>
        <v>9600459</v>
      </c>
      <c r="N91" s="539">
        <f>'[12]07'!$N$15</f>
        <v>0</v>
      </c>
      <c r="O91" s="539">
        <f>'[12]07'!$O$15</f>
        <v>0</v>
      </c>
      <c r="P91" s="539">
        <f>'[12]07'!$P$15</f>
        <v>0</v>
      </c>
      <c r="Q91" s="539">
        <f>'[12]07'!$Q$15</f>
        <v>0</v>
      </c>
      <c r="R91" s="540">
        <f>'[12]07'!$R$15</f>
        <v>723044</v>
      </c>
      <c r="S91" s="497">
        <f t="shared" si="9"/>
        <v>10323503</v>
      </c>
      <c r="T91" s="499"/>
      <c r="U91" s="499"/>
      <c r="V91" s="500">
        <f t="shared" si="21"/>
        <v>0</v>
      </c>
      <c r="W91" s="489"/>
      <c r="X91" s="493">
        <f t="shared" si="18"/>
        <v>0.3731276593869155</v>
      </c>
      <c r="Y91" s="476">
        <f t="shared" si="22"/>
        <v>9600459</v>
      </c>
      <c r="Z91" s="490"/>
      <c r="AA91" s="490"/>
    </row>
    <row r="92" spans="1:27" s="385" customFormat="1" ht="30" customHeight="1">
      <c r="A92" s="432" t="s">
        <v>85</v>
      </c>
      <c r="B92" s="433" t="s">
        <v>538</v>
      </c>
      <c r="C92" s="497">
        <f t="shared" si="5"/>
        <v>14960331</v>
      </c>
      <c r="D92" s="534">
        <f>D93+D94</f>
        <v>10215324</v>
      </c>
      <c r="E92" s="534">
        <f aca="true" t="shared" si="27" ref="E92:S92">E93+E94</f>
        <v>4745007</v>
      </c>
      <c r="F92" s="534">
        <f t="shared" si="27"/>
        <v>2500</v>
      </c>
      <c r="G92" s="534">
        <f t="shared" si="27"/>
        <v>0</v>
      </c>
      <c r="H92" s="534">
        <f t="shared" si="27"/>
        <v>14957831</v>
      </c>
      <c r="I92" s="534">
        <f t="shared" si="27"/>
        <v>8199575</v>
      </c>
      <c r="J92" s="534">
        <f t="shared" si="27"/>
        <v>2814736</v>
      </c>
      <c r="K92" s="534">
        <f t="shared" si="27"/>
        <v>891258</v>
      </c>
      <c r="L92" s="534">
        <f t="shared" si="27"/>
        <v>0</v>
      </c>
      <c r="M92" s="534">
        <f t="shared" si="27"/>
        <v>4493581</v>
      </c>
      <c r="N92" s="534">
        <f t="shared" si="27"/>
        <v>0</v>
      </c>
      <c r="O92" s="534">
        <f t="shared" si="27"/>
        <v>0</v>
      </c>
      <c r="P92" s="534">
        <f t="shared" si="27"/>
        <v>0</v>
      </c>
      <c r="Q92" s="534">
        <f t="shared" si="27"/>
        <v>0</v>
      </c>
      <c r="R92" s="534">
        <f t="shared" si="27"/>
        <v>6758256</v>
      </c>
      <c r="S92" s="497">
        <f t="shared" si="27"/>
        <v>11251837</v>
      </c>
      <c r="T92" s="499">
        <f>S92-R92</f>
        <v>4493581</v>
      </c>
      <c r="U92" s="499">
        <f>'[18]07'!$U$95</f>
        <v>4857862</v>
      </c>
      <c r="V92" s="500">
        <f t="shared" si="21"/>
        <v>-364281</v>
      </c>
      <c r="W92" s="489">
        <f>V92/U92</f>
        <v>-0.07498792678754564</v>
      </c>
      <c r="X92" s="493">
        <f t="shared" si="18"/>
        <v>0.45197391328209086</v>
      </c>
      <c r="Y92" s="476">
        <f t="shared" si="22"/>
        <v>4493581</v>
      </c>
      <c r="Z92" s="490"/>
      <c r="AA92" s="490"/>
    </row>
    <row r="93" spans="1:27" s="385" customFormat="1" ht="30" customHeight="1">
      <c r="A93" s="430" t="s">
        <v>539</v>
      </c>
      <c r="B93" s="434" t="s">
        <v>540</v>
      </c>
      <c r="C93" s="497">
        <f t="shared" si="5"/>
        <v>7821414</v>
      </c>
      <c r="D93" s="527">
        <v>4948582</v>
      </c>
      <c r="E93" s="527">
        <f>'[19]07'!$E$12</f>
        <v>2872832</v>
      </c>
      <c r="F93" s="527">
        <f>'[19]07'!$F$12</f>
        <v>2500</v>
      </c>
      <c r="G93" s="527">
        <v>0</v>
      </c>
      <c r="H93" s="534">
        <f t="shared" si="24"/>
        <v>7818914</v>
      </c>
      <c r="I93" s="534">
        <f t="shared" si="7"/>
        <v>3835102</v>
      </c>
      <c r="J93" s="527">
        <f>'[19]07'!$J$12</f>
        <v>1897679</v>
      </c>
      <c r="K93" s="527">
        <f>'[19]07'!$K$12</f>
        <v>891258</v>
      </c>
      <c r="L93" s="527">
        <f>'[19]07'!$L$12</f>
        <v>0</v>
      </c>
      <c r="M93" s="535">
        <f t="shared" si="8"/>
        <v>1046165</v>
      </c>
      <c r="N93" s="527"/>
      <c r="O93" s="527"/>
      <c r="P93" s="527"/>
      <c r="Q93" s="527"/>
      <c r="R93" s="536">
        <f>'[19]07'!$R$12</f>
        <v>3983812</v>
      </c>
      <c r="S93" s="497">
        <f t="shared" si="9"/>
        <v>5029977</v>
      </c>
      <c r="T93" s="499"/>
      <c r="U93" s="499"/>
      <c r="V93" s="500">
        <f t="shared" si="21"/>
        <v>0</v>
      </c>
      <c r="W93" s="489"/>
      <c r="X93" s="493">
        <f t="shared" si="18"/>
        <v>0.7272132527374761</v>
      </c>
      <c r="Y93" s="476">
        <f t="shared" si="22"/>
        <v>1046165</v>
      </c>
      <c r="Z93" s="490"/>
      <c r="AA93" s="490"/>
    </row>
    <row r="94" spans="1:27" ht="30" customHeight="1" thickBot="1">
      <c r="A94" s="430" t="s">
        <v>541</v>
      </c>
      <c r="B94" s="434" t="s">
        <v>542</v>
      </c>
      <c r="C94" s="497">
        <f t="shared" si="5"/>
        <v>7138917</v>
      </c>
      <c r="D94" s="527">
        <v>5266742</v>
      </c>
      <c r="E94" s="527">
        <f>'[19]07'!$E$13</f>
        <v>1872175</v>
      </c>
      <c r="F94" s="527">
        <f>'[19]07'!$F$13</f>
        <v>0</v>
      </c>
      <c r="G94" s="527">
        <v>0</v>
      </c>
      <c r="H94" s="534">
        <f t="shared" si="24"/>
        <v>7138917</v>
      </c>
      <c r="I94" s="534">
        <f t="shared" si="7"/>
        <v>4364473</v>
      </c>
      <c r="J94" s="527">
        <f>'[19]07'!$J$13</f>
        <v>917057</v>
      </c>
      <c r="K94" s="527">
        <f>'[19]07'!$K$13</f>
        <v>0</v>
      </c>
      <c r="L94" s="527">
        <f>'[19]07'!$L$13</f>
        <v>0</v>
      </c>
      <c r="M94" s="535">
        <f t="shared" si="8"/>
        <v>3447416</v>
      </c>
      <c r="N94" s="527"/>
      <c r="O94" s="527"/>
      <c r="P94" s="527"/>
      <c r="Q94" s="527"/>
      <c r="R94" s="536">
        <f>'[19]07'!$R$13</f>
        <v>2774444</v>
      </c>
      <c r="S94" s="497">
        <f t="shared" si="9"/>
        <v>6221860</v>
      </c>
      <c r="T94" s="499"/>
      <c r="U94" s="499"/>
      <c r="V94" s="500">
        <f t="shared" si="21"/>
        <v>0</v>
      </c>
      <c r="W94" s="489"/>
      <c r="X94" s="493">
        <f t="shared" si="18"/>
        <v>0.21011860996734313</v>
      </c>
      <c r="Y94" s="476">
        <f t="shared" si="22"/>
        <v>3447416</v>
      </c>
      <c r="Z94" s="491"/>
      <c r="AA94" s="491"/>
    </row>
    <row r="95" spans="1:24" s="384" customFormat="1" ht="29.25" customHeight="1" thickTop="1">
      <c r="A95" s="913"/>
      <c r="B95" s="913"/>
      <c r="C95" s="913"/>
      <c r="D95" s="913"/>
      <c r="E95" s="913"/>
      <c r="F95" s="422"/>
      <c r="G95" s="417"/>
      <c r="H95" s="417"/>
      <c r="I95" s="417"/>
      <c r="J95" s="417"/>
      <c r="K95" s="417"/>
      <c r="L95" s="417"/>
      <c r="M95" s="417"/>
      <c r="N95" s="417"/>
      <c r="O95" s="911" t="str">
        <f>'Thong tin'!B8</f>
        <v>Lâm Đồng, ngày 07 tháng 5 năm 2018</v>
      </c>
      <c r="P95" s="911"/>
      <c r="Q95" s="911"/>
      <c r="R95" s="911"/>
      <c r="S95" s="911"/>
      <c r="T95" s="911"/>
      <c r="U95" s="911"/>
      <c r="V95" s="911"/>
      <c r="W95" s="911"/>
      <c r="X95" s="911"/>
    </row>
    <row r="96" spans="1:24" s="404" customFormat="1" ht="19.5" customHeight="1">
      <c r="A96" s="419"/>
      <c r="B96" s="900" t="s">
        <v>4</v>
      </c>
      <c r="C96" s="900"/>
      <c r="D96" s="900"/>
      <c r="E96" s="900"/>
      <c r="F96" s="415"/>
      <c r="G96" s="415"/>
      <c r="H96" s="415"/>
      <c r="I96" s="415"/>
      <c r="J96" s="415"/>
      <c r="K96" s="415"/>
      <c r="L96" s="415"/>
      <c r="M96" s="415"/>
      <c r="N96" s="415"/>
      <c r="O96" s="912" t="str">
        <f>'Thong tin'!B7</f>
        <v>CỤC TRƯỞNG</v>
      </c>
      <c r="P96" s="912"/>
      <c r="Q96" s="912"/>
      <c r="R96" s="912"/>
      <c r="S96" s="912"/>
      <c r="T96" s="912"/>
      <c r="U96" s="912"/>
      <c r="V96" s="912"/>
      <c r="W96" s="912"/>
      <c r="X96" s="912"/>
    </row>
    <row r="97" spans="1:24" ht="18.75">
      <c r="A97" s="412"/>
      <c r="B97" s="910"/>
      <c r="C97" s="910"/>
      <c r="D97" s="910"/>
      <c r="E97" s="414"/>
      <c r="F97" s="414"/>
      <c r="G97" s="414"/>
      <c r="H97" s="414"/>
      <c r="I97" s="414"/>
      <c r="J97" s="414"/>
      <c r="K97" s="414"/>
      <c r="L97" s="414"/>
      <c r="M97" s="414"/>
      <c r="N97" s="414"/>
      <c r="O97" s="908"/>
      <c r="P97" s="908"/>
      <c r="Q97" s="908"/>
      <c r="R97" s="908"/>
      <c r="S97" s="908"/>
      <c r="T97" s="908"/>
      <c r="U97" s="908"/>
      <c r="V97" s="908"/>
      <c r="W97" s="908"/>
      <c r="X97" s="908"/>
    </row>
    <row r="98" spans="1:24" ht="18.75">
      <c r="A98" s="412"/>
      <c r="B98" s="412"/>
      <c r="C98" s="412"/>
      <c r="D98" s="414"/>
      <c r="E98" s="414"/>
      <c r="F98" s="414"/>
      <c r="G98" s="414"/>
      <c r="H98" s="414"/>
      <c r="I98" s="414"/>
      <c r="J98" s="414"/>
      <c r="K98" s="414"/>
      <c r="L98" s="414"/>
      <c r="M98" s="414"/>
      <c r="N98" s="414"/>
      <c r="O98" s="414"/>
      <c r="P98" s="414"/>
      <c r="Q98" s="414"/>
      <c r="R98" s="414"/>
      <c r="S98" s="412"/>
      <c r="T98" s="412"/>
      <c r="U98" s="412"/>
      <c r="V98" s="412"/>
      <c r="W98" s="412"/>
      <c r="X98" s="412"/>
    </row>
    <row r="99" spans="1:24" ht="15.75">
      <c r="A99" s="410"/>
      <c r="B99" s="937"/>
      <c r="C99" s="937"/>
      <c r="D99" s="937"/>
      <c r="E99" s="423"/>
      <c r="F99" s="423"/>
      <c r="G99" s="423"/>
      <c r="H99" s="423"/>
      <c r="I99" s="423"/>
      <c r="J99" s="423"/>
      <c r="K99" s="423"/>
      <c r="L99" s="423"/>
      <c r="M99" s="423"/>
      <c r="N99" s="423"/>
      <c r="O99" s="423"/>
      <c r="P99" s="423"/>
      <c r="Q99" s="937"/>
      <c r="R99" s="937"/>
      <c r="S99" s="937"/>
      <c r="T99" s="483"/>
      <c r="U99" s="483"/>
      <c r="V99" s="483"/>
      <c r="W99" s="483"/>
      <c r="X99" s="410"/>
    </row>
    <row r="100" spans="1:24" ht="15.75" customHeight="1">
      <c r="A100" s="424"/>
      <c r="B100" s="418"/>
      <c r="C100" s="418"/>
      <c r="D100" s="425"/>
      <c r="E100" s="425"/>
      <c r="F100" s="425"/>
      <c r="G100" s="425"/>
      <c r="H100" s="425"/>
      <c r="I100" s="425"/>
      <c r="J100" s="425"/>
      <c r="K100" s="425"/>
      <c r="L100" s="425"/>
      <c r="M100" s="425"/>
      <c r="N100" s="425"/>
      <c r="O100" s="425"/>
      <c r="P100" s="425"/>
      <c r="Q100" s="425"/>
      <c r="R100" s="425"/>
      <c r="S100" s="418"/>
      <c r="T100" s="418"/>
      <c r="U100" s="418"/>
      <c r="V100" s="418"/>
      <c r="W100" s="418"/>
      <c r="X100" s="418"/>
    </row>
    <row r="101" spans="1:24" ht="15.75" customHeight="1">
      <c r="A101" s="410"/>
      <c r="B101" s="935"/>
      <c r="C101" s="935"/>
      <c r="D101" s="935"/>
      <c r="E101" s="935"/>
      <c r="F101" s="935"/>
      <c r="G101" s="935"/>
      <c r="H101" s="935"/>
      <c r="I101" s="935"/>
      <c r="J101" s="935"/>
      <c r="K101" s="935"/>
      <c r="L101" s="935"/>
      <c r="M101" s="935"/>
      <c r="N101" s="935"/>
      <c r="O101" s="935"/>
      <c r="P101" s="935"/>
      <c r="Q101" s="423"/>
      <c r="R101" s="423"/>
      <c r="S101" s="410"/>
      <c r="T101" s="410"/>
      <c r="U101" s="410"/>
      <c r="V101" s="410"/>
      <c r="W101" s="410"/>
      <c r="X101" s="410"/>
    </row>
    <row r="102" spans="1:24" ht="15.75">
      <c r="A102" s="426"/>
      <c r="B102" s="426"/>
      <c r="C102" s="426"/>
      <c r="D102" s="426"/>
      <c r="E102" s="426"/>
      <c r="F102" s="426"/>
      <c r="G102" s="426"/>
      <c r="H102" s="426"/>
      <c r="I102" s="426"/>
      <c r="J102" s="426"/>
      <c r="K102" s="426"/>
      <c r="L102" s="426"/>
      <c r="M102" s="426"/>
      <c r="N102" s="426"/>
      <c r="O102" s="426"/>
      <c r="P102" s="426"/>
      <c r="Q102" s="426"/>
      <c r="R102" s="410"/>
      <c r="S102" s="410"/>
      <c r="T102" s="410"/>
      <c r="U102" s="410"/>
      <c r="V102" s="410"/>
      <c r="W102" s="410"/>
      <c r="X102" s="410"/>
    </row>
    <row r="103" spans="1:24" ht="18.75">
      <c r="A103" s="410"/>
      <c r="B103" s="906" t="str">
        <f>'Thong tin'!B5</f>
        <v>Phạm Ngọc Hoa</v>
      </c>
      <c r="C103" s="906"/>
      <c r="D103" s="906"/>
      <c r="E103" s="906"/>
      <c r="F103" s="418"/>
      <c r="G103" s="418"/>
      <c r="H103" s="418"/>
      <c r="I103" s="418"/>
      <c r="J103" s="418"/>
      <c r="K103" s="418"/>
      <c r="L103" s="418"/>
      <c r="M103" s="418"/>
      <c r="N103" s="418"/>
      <c r="O103" s="906" t="str">
        <f>'Thong tin'!B6</f>
        <v>Trần Hữu Thọ </v>
      </c>
      <c r="P103" s="906"/>
      <c r="Q103" s="906"/>
      <c r="R103" s="906"/>
      <c r="S103" s="906"/>
      <c r="T103" s="906"/>
      <c r="U103" s="906"/>
      <c r="V103" s="906"/>
      <c r="W103" s="906"/>
      <c r="X103" s="906"/>
    </row>
    <row r="104" spans="2:24" ht="18.75">
      <c r="B104" s="933"/>
      <c r="C104" s="933"/>
      <c r="D104" s="933"/>
      <c r="E104" s="933"/>
      <c r="F104" s="385"/>
      <c r="G104" s="385"/>
      <c r="H104" s="385"/>
      <c r="I104" s="385"/>
      <c r="J104" s="385"/>
      <c r="K104" s="385"/>
      <c r="L104" s="385"/>
      <c r="M104" s="385"/>
      <c r="N104" s="385"/>
      <c r="O104" s="385"/>
      <c r="P104" s="933"/>
      <c r="Q104" s="933"/>
      <c r="R104" s="933"/>
      <c r="S104" s="933"/>
      <c r="T104" s="933"/>
      <c r="U104" s="933"/>
      <c r="V104" s="933"/>
      <c r="W104" s="933"/>
      <c r="X104" s="934"/>
    </row>
  </sheetData>
  <sheetProtection/>
  <mergeCells count="43">
    <mergeCell ref="Q99:S99"/>
    <mergeCell ref="B99:D99"/>
    <mergeCell ref="Q5:X5"/>
    <mergeCell ref="B96:E96"/>
    <mergeCell ref="A10:B10"/>
    <mergeCell ref="J8:Q8"/>
    <mergeCell ref="O97:X97"/>
    <mergeCell ref="B97:D97"/>
    <mergeCell ref="O96:X96"/>
    <mergeCell ref="X6:X9"/>
    <mergeCell ref="B104:E104"/>
    <mergeCell ref="P104:X104"/>
    <mergeCell ref="B103:E103"/>
    <mergeCell ref="B101:P101"/>
    <mergeCell ref="A11:B11"/>
    <mergeCell ref="H6:R6"/>
    <mergeCell ref="D7:E7"/>
    <mergeCell ref="D8:D9"/>
    <mergeCell ref="E8:E9"/>
    <mergeCell ref="O103:X103"/>
    <mergeCell ref="O95:X95"/>
    <mergeCell ref="V6:V9"/>
    <mergeCell ref="A6:B9"/>
    <mergeCell ref="S6:S9"/>
    <mergeCell ref="A95:E95"/>
    <mergeCell ref="W6:W9"/>
    <mergeCell ref="C6:E6"/>
    <mergeCell ref="C7:C9"/>
    <mergeCell ref="R7:R9"/>
    <mergeCell ref="A2:D2"/>
    <mergeCell ref="Q2:X2"/>
    <mergeCell ref="Q4:X4"/>
    <mergeCell ref="A3:D3"/>
    <mergeCell ref="H7:H9"/>
    <mergeCell ref="T6:T9"/>
    <mergeCell ref="U6:U9"/>
    <mergeCell ref="I7:Q7"/>
    <mergeCell ref="E1:P1"/>
    <mergeCell ref="E2:P2"/>
    <mergeCell ref="E3:P3"/>
    <mergeCell ref="F6:F9"/>
    <mergeCell ref="G6:G9"/>
    <mergeCell ref="I8:I9"/>
  </mergeCells>
  <printOptions/>
  <pageMargins left="0.24" right="0" top="0" bottom="0" header="0.511811023622047" footer="0.275590551181102"/>
  <pageSetup horizontalDpi="600" verticalDpi="600" orientation="landscape" paperSize="9" scale="45" r:id="rId2"/>
  <headerFooter alignWithMargins="0">
    <oddFooter>&amp;CPage &amp;P</oddFooter>
  </headerFooter>
  <drawing r:id="rId1"/>
</worksheet>
</file>

<file path=xl/worksheets/sheet2.xml><?xml version="1.0" encoding="utf-8"?>
<worksheet xmlns="http://schemas.openxmlformats.org/spreadsheetml/2006/main" xmlns:r="http://schemas.openxmlformats.org/officeDocument/2006/relationships">
  <sheetPr>
    <tabColor indexed="57"/>
  </sheetPr>
  <dimension ref="A1:AR45"/>
  <sheetViews>
    <sheetView zoomScalePageLayoutView="0" workbookViewId="0" topLeftCell="A1">
      <selection activeCell="E4" sqref="E4"/>
    </sheetView>
  </sheetViews>
  <sheetFormatPr defaultColWidth="9.00390625" defaultRowHeight="15.75"/>
  <cols>
    <col min="1" max="1" width="3.75390625" style="33" customWidth="1"/>
    <col min="2" max="2" width="22.125" style="33" customWidth="1"/>
    <col min="3" max="3" width="7.50390625" style="73" customWidth="1"/>
    <col min="4" max="4" width="12.375" style="73" customWidth="1"/>
    <col min="5" max="5" width="6.25390625" style="73" customWidth="1"/>
    <col min="6" max="6" width="12.625" style="73" customWidth="1"/>
    <col min="7" max="7" width="8.00390625" style="33" customWidth="1"/>
    <col min="8" max="8" width="11.25390625" style="33" customWidth="1"/>
    <col min="9" max="9" width="7.125" style="33" customWidth="1"/>
    <col min="10" max="10" width="11.25390625" style="33" customWidth="1"/>
    <col min="11" max="11" width="7.375" style="33" customWidth="1"/>
    <col min="12" max="12" width="10.50390625" style="33" customWidth="1"/>
    <col min="13" max="13" width="6.00390625" style="33" customWidth="1"/>
    <col min="14" max="14" width="10.875" style="33" customWidth="1"/>
    <col min="15" max="15" width="14.625" style="74" customWidth="1"/>
    <col min="16" max="16" width="13.00390625" style="74" customWidth="1"/>
    <col min="17" max="28" width="9.00390625" style="33" customWidth="1"/>
    <col min="29" max="29" width="8.375" style="33" customWidth="1"/>
    <col min="30" max="30" width="9.00390625" style="33" customWidth="1"/>
    <col min="31" max="31" width="11.25390625" style="33" customWidth="1"/>
    <col min="32" max="32" width="13.50390625" style="33" customWidth="1"/>
    <col min="33" max="16384" width="9.00390625" style="33" customWidth="1"/>
  </cols>
  <sheetData>
    <row r="1" spans="1:16" ht="26.25" customHeight="1">
      <c r="A1" s="651" t="s">
        <v>29</v>
      </c>
      <c r="B1" s="651"/>
      <c r="C1" s="651"/>
      <c r="D1" s="651"/>
      <c r="E1" s="650" t="s">
        <v>378</v>
      </c>
      <c r="F1" s="650"/>
      <c r="G1" s="650"/>
      <c r="H1" s="650"/>
      <c r="I1" s="650"/>
      <c r="J1" s="650"/>
      <c r="K1" s="650"/>
      <c r="L1" s="31" t="s">
        <v>354</v>
      </c>
      <c r="M1" s="31"/>
      <c r="N1" s="31"/>
      <c r="O1" s="32"/>
      <c r="P1" s="32"/>
    </row>
    <row r="2" spans="1:16" ht="15.75" customHeight="1">
      <c r="A2" s="637" t="s">
        <v>245</v>
      </c>
      <c r="B2" s="637"/>
      <c r="C2" s="637"/>
      <c r="D2" s="637"/>
      <c r="E2" s="650"/>
      <c r="F2" s="650"/>
      <c r="G2" s="650"/>
      <c r="H2" s="650"/>
      <c r="I2" s="650"/>
      <c r="J2" s="650"/>
      <c r="K2" s="650"/>
      <c r="L2" s="645" t="s">
        <v>257</v>
      </c>
      <c r="M2" s="645"/>
      <c r="N2" s="645"/>
      <c r="O2" s="35"/>
      <c r="P2" s="32"/>
    </row>
    <row r="3" spans="1:16" ht="18" customHeight="1">
      <c r="A3" s="637" t="s">
        <v>246</v>
      </c>
      <c r="B3" s="637"/>
      <c r="C3" s="637"/>
      <c r="D3" s="637"/>
      <c r="E3" s="638" t="s">
        <v>374</v>
      </c>
      <c r="F3" s="638"/>
      <c r="G3" s="638"/>
      <c r="H3" s="638"/>
      <c r="I3" s="638"/>
      <c r="J3" s="638"/>
      <c r="K3" s="36"/>
      <c r="L3" s="646" t="s">
        <v>373</v>
      </c>
      <c r="M3" s="646"/>
      <c r="N3" s="646"/>
      <c r="O3" s="32"/>
      <c r="P3" s="32"/>
    </row>
    <row r="4" spans="1:16" ht="21" customHeight="1">
      <c r="A4" s="649" t="s">
        <v>260</v>
      </c>
      <c r="B4" s="649"/>
      <c r="C4" s="649"/>
      <c r="D4" s="649"/>
      <c r="E4" s="39"/>
      <c r="F4" s="40"/>
      <c r="G4" s="41"/>
      <c r="H4" s="41"/>
      <c r="I4" s="41"/>
      <c r="J4" s="41"/>
      <c r="K4" s="32"/>
      <c r="L4" s="645" t="s">
        <v>252</v>
      </c>
      <c r="M4" s="645"/>
      <c r="N4" s="645"/>
      <c r="O4" s="35"/>
      <c r="P4" s="32"/>
    </row>
    <row r="5" spans="1:16" ht="18" customHeight="1">
      <c r="A5" s="41"/>
      <c r="B5" s="32"/>
      <c r="C5" s="42"/>
      <c r="D5" s="647"/>
      <c r="E5" s="647"/>
      <c r="F5" s="647"/>
      <c r="G5" s="647"/>
      <c r="H5" s="647"/>
      <c r="I5" s="647"/>
      <c r="J5" s="647"/>
      <c r="K5" s="647"/>
      <c r="L5" s="43" t="s">
        <v>261</v>
      </c>
      <c r="M5" s="43"/>
      <c r="N5" s="43"/>
      <c r="O5" s="32"/>
      <c r="P5" s="32"/>
    </row>
    <row r="6" spans="1:18" ht="33" customHeight="1">
      <c r="A6" s="655" t="s">
        <v>57</v>
      </c>
      <c r="B6" s="656"/>
      <c r="C6" s="648" t="s">
        <v>262</v>
      </c>
      <c r="D6" s="648"/>
      <c r="E6" s="648"/>
      <c r="F6" s="648"/>
      <c r="G6" s="624" t="s">
        <v>7</v>
      </c>
      <c r="H6" s="625"/>
      <c r="I6" s="625"/>
      <c r="J6" s="625"/>
      <c r="K6" s="625"/>
      <c r="L6" s="625"/>
      <c r="M6" s="625"/>
      <c r="N6" s="626"/>
      <c r="O6" s="629" t="s">
        <v>263</v>
      </c>
      <c r="P6" s="630"/>
      <c r="Q6" s="630"/>
      <c r="R6" s="631"/>
    </row>
    <row r="7" spans="1:18" ht="29.25" customHeight="1">
      <c r="A7" s="657"/>
      <c r="B7" s="658"/>
      <c r="C7" s="648"/>
      <c r="D7" s="648"/>
      <c r="E7" s="648"/>
      <c r="F7" s="648"/>
      <c r="G7" s="624" t="s">
        <v>264</v>
      </c>
      <c r="H7" s="625"/>
      <c r="I7" s="625"/>
      <c r="J7" s="626"/>
      <c r="K7" s="624" t="s">
        <v>92</v>
      </c>
      <c r="L7" s="625"/>
      <c r="M7" s="625"/>
      <c r="N7" s="626"/>
      <c r="O7" s="45" t="s">
        <v>265</v>
      </c>
      <c r="P7" s="45" t="s">
        <v>266</v>
      </c>
      <c r="Q7" s="632" t="s">
        <v>267</v>
      </c>
      <c r="R7" s="632" t="s">
        <v>268</v>
      </c>
    </row>
    <row r="8" spans="1:18" ht="26.25" customHeight="1">
      <c r="A8" s="657"/>
      <c r="B8" s="658"/>
      <c r="C8" s="627" t="s">
        <v>89</v>
      </c>
      <c r="D8" s="654"/>
      <c r="E8" s="627" t="s">
        <v>88</v>
      </c>
      <c r="F8" s="654"/>
      <c r="G8" s="627" t="s">
        <v>90</v>
      </c>
      <c r="H8" s="628"/>
      <c r="I8" s="627" t="s">
        <v>91</v>
      </c>
      <c r="J8" s="628"/>
      <c r="K8" s="627" t="s">
        <v>93</v>
      </c>
      <c r="L8" s="628"/>
      <c r="M8" s="627" t="s">
        <v>94</v>
      </c>
      <c r="N8" s="628"/>
      <c r="O8" s="634" t="s">
        <v>269</v>
      </c>
      <c r="P8" s="635" t="s">
        <v>270</v>
      </c>
      <c r="Q8" s="632"/>
      <c r="R8" s="632"/>
    </row>
    <row r="9" spans="1:18" ht="30.75" customHeight="1">
      <c r="A9" s="657"/>
      <c r="B9" s="658"/>
      <c r="C9" s="46" t="s">
        <v>3</v>
      </c>
      <c r="D9" s="44" t="s">
        <v>9</v>
      </c>
      <c r="E9" s="44" t="s">
        <v>3</v>
      </c>
      <c r="F9" s="44" t="s">
        <v>9</v>
      </c>
      <c r="G9" s="47" t="s">
        <v>3</v>
      </c>
      <c r="H9" s="47" t="s">
        <v>9</v>
      </c>
      <c r="I9" s="47" t="s">
        <v>3</v>
      </c>
      <c r="J9" s="47" t="s">
        <v>9</v>
      </c>
      <c r="K9" s="47" t="s">
        <v>3</v>
      </c>
      <c r="L9" s="47" t="s">
        <v>9</v>
      </c>
      <c r="M9" s="47" t="s">
        <v>3</v>
      </c>
      <c r="N9" s="47" t="s">
        <v>9</v>
      </c>
      <c r="O9" s="634"/>
      <c r="P9" s="636"/>
      <c r="Q9" s="633"/>
      <c r="R9" s="633"/>
    </row>
    <row r="10" spans="1:18" s="52" customFormat="1" ht="18" customHeight="1">
      <c r="A10" s="641" t="s">
        <v>6</v>
      </c>
      <c r="B10" s="641"/>
      <c r="C10" s="48">
        <v>1</v>
      </c>
      <c r="D10" s="48">
        <v>2</v>
      </c>
      <c r="E10" s="48">
        <v>3</v>
      </c>
      <c r="F10" s="48">
        <v>4</v>
      </c>
      <c r="G10" s="48">
        <v>5</v>
      </c>
      <c r="H10" s="48">
        <v>6</v>
      </c>
      <c r="I10" s="48">
        <v>7</v>
      </c>
      <c r="J10" s="48">
        <v>8</v>
      </c>
      <c r="K10" s="48">
        <v>9</v>
      </c>
      <c r="L10" s="48">
        <v>10</v>
      </c>
      <c r="M10" s="48">
        <v>11</v>
      </c>
      <c r="N10" s="48">
        <v>12</v>
      </c>
      <c r="O10" s="49" t="s">
        <v>86</v>
      </c>
      <c r="P10" s="49" t="s">
        <v>87</v>
      </c>
      <c r="Q10" s="50"/>
      <c r="R10" s="51"/>
    </row>
    <row r="11" spans="1:18" s="52" customFormat="1" ht="18" customHeight="1" hidden="1">
      <c r="A11" s="643" t="s">
        <v>271</v>
      </c>
      <c r="B11" s="644"/>
      <c r="C11" s="53">
        <f aca="true" t="shared" si="0" ref="C11:N11">C13-C12</f>
        <v>-5</v>
      </c>
      <c r="D11" s="53">
        <f t="shared" si="0"/>
        <v>30432</v>
      </c>
      <c r="E11" s="53">
        <f t="shared" si="0"/>
        <v>3</v>
      </c>
      <c r="F11" s="53">
        <f t="shared" si="0"/>
        <v>43892</v>
      </c>
      <c r="G11" s="53">
        <f t="shared" si="0"/>
        <v>5</v>
      </c>
      <c r="H11" s="53">
        <f t="shared" si="0"/>
        <v>40274</v>
      </c>
      <c r="I11" s="53">
        <f t="shared" si="0"/>
        <v>3</v>
      </c>
      <c r="J11" s="53">
        <f t="shared" si="0"/>
        <v>35774</v>
      </c>
      <c r="K11" s="53">
        <f t="shared" si="0"/>
        <v>-10</v>
      </c>
      <c r="L11" s="53">
        <f t="shared" si="0"/>
        <v>-9842</v>
      </c>
      <c r="M11" s="53">
        <f t="shared" si="0"/>
        <v>0</v>
      </c>
      <c r="N11" s="53">
        <f t="shared" si="0"/>
        <v>8118</v>
      </c>
      <c r="O11" s="49"/>
      <c r="P11" s="49"/>
      <c r="Q11" s="50"/>
      <c r="R11" s="51"/>
    </row>
    <row r="12" spans="1:18" s="52" customFormat="1" ht="18" customHeight="1" hidden="1">
      <c r="A12" s="661" t="s">
        <v>375</v>
      </c>
      <c r="B12" s="662"/>
      <c r="C12" s="54">
        <v>48</v>
      </c>
      <c r="D12" s="54">
        <v>218534</v>
      </c>
      <c r="E12" s="54">
        <v>32</v>
      </c>
      <c r="F12" s="54">
        <v>176714</v>
      </c>
      <c r="G12" s="54">
        <v>32</v>
      </c>
      <c r="H12" s="54">
        <v>105252</v>
      </c>
      <c r="I12" s="54">
        <v>32</v>
      </c>
      <c r="J12" s="54">
        <v>105252</v>
      </c>
      <c r="K12" s="54">
        <v>16</v>
      </c>
      <c r="L12" s="54">
        <v>113282</v>
      </c>
      <c r="M12" s="54">
        <v>0</v>
      </c>
      <c r="N12" s="54">
        <v>71462</v>
      </c>
      <c r="O12" s="55"/>
      <c r="P12" s="55"/>
      <c r="Q12" s="50"/>
      <c r="R12" s="51"/>
    </row>
    <row r="13" spans="1:32" s="52" customFormat="1" ht="18" customHeight="1">
      <c r="A13" s="659" t="s">
        <v>31</v>
      </c>
      <c r="B13" s="660"/>
      <c r="C13" s="56">
        <f aca="true" t="shared" si="1" ref="C13:N13">C15+C14</f>
        <v>43</v>
      </c>
      <c r="D13" s="56">
        <f t="shared" si="1"/>
        <v>248966</v>
      </c>
      <c r="E13" s="56">
        <f t="shared" si="1"/>
        <v>35</v>
      </c>
      <c r="F13" s="56">
        <f t="shared" si="1"/>
        <v>220606</v>
      </c>
      <c r="G13" s="56">
        <f t="shared" si="1"/>
        <v>37</v>
      </c>
      <c r="H13" s="56">
        <f t="shared" si="1"/>
        <v>145526</v>
      </c>
      <c r="I13" s="56">
        <f t="shared" si="1"/>
        <v>35</v>
      </c>
      <c r="J13" s="56">
        <f t="shared" si="1"/>
        <v>141026</v>
      </c>
      <c r="K13" s="56">
        <f t="shared" si="1"/>
        <v>6</v>
      </c>
      <c r="L13" s="56">
        <f t="shared" si="1"/>
        <v>103440</v>
      </c>
      <c r="M13" s="56">
        <f t="shared" si="1"/>
        <v>0</v>
      </c>
      <c r="N13" s="56">
        <f t="shared" si="1"/>
        <v>79580</v>
      </c>
      <c r="O13" s="57">
        <f>O14+O15</f>
        <v>35</v>
      </c>
      <c r="P13" s="58">
        <f>P14+P15</f>
        <v>220606</v>
      </c>
      <c r="Q13" s="50">
        <f aca="true" t="shared" si="2" ref="Q13:Q26">E13-O13</f>
        <v>0</v>
      </c>
      <c r="R13" s="50">
        <f aca="true" t="shared" si="3" ref="R13:R26">F13-P13</f>
        <v>0</v>
      </c>
      <c r="AF13" s="52" t="s">
        <v>272</v>
      </c>
    </row>
    <row r="14" spans="1:37" s="52" customFormat="1" ht="18" customHeight="1">
      <c r="A14" s="59" t="s">
        <v>0</v>
      </c>
      <c r="B14" s="60" t="s">
        <v>80</v>
      </c>
      <c r="C14" s="61">
        <f>G14+K14</f>
        <v>2</v>
      </c>
      <c r="D14" s="61">
        <f>H14+L14</f>
        <v>13066</v>
      </c>
      <c r="E14" s="61">
        <f>I14+M14</f>
        <v>1</v>
      </c>
      <c r="F14" s="61">
        <f>J14+N14</f>
        <v>13066</v>
      </c>
      <c r="G14" s="62">
        <v>1</v>
      </c>
      <c r="H14" s="62">
        <v>9800</v>
      </c>
      <c r="I14" s="62">
        <v>1</v>
      </c>
      <c r="J14" s="62">
        <v>9800</v>
      </c>
      <c r="K14" s="62">
        <v>1</v>
      </c>
      <c r="L14" s="62">
        <v>3266</v>
      </c>
      <c r="M14" s="62">
        <v>0</v>
      </c>
      <c r="N14" s="62">
        <v>3266</v>
      </c>
      <c r="O14" s="50">
        <f>'[4]M6 Tong hop Viec CHV '!$K$20</f>
        <v>1</v>
      </c>
      <c r="P14" s="51">
        <f>'[4]M7 Thop tien CHV'!$K$20</f>
        <v>13066</v>
      </c>
      <c r="Q14" s="50">
        <f t="shared" si="2"/>
        <v>0</v>
      </c>
      <c r="R14" s="50">
        <f t="shared" si="3"/>
        <v>0</v>
      </c>
      <c r="AK14" s="63"/>
    </row>
    <row r="15" spans="1:18" s="52" customFormat="1" ht="18" customHeight="1">
      <c r="A15" s="64" t="s">
        <v>1</v>
      </c>
      <c r="B15" s="60" t="s">
        <v>17</v>
      </c>
      <c r="C15" s="65">
        <f aca="true" t="shared" si="4" ref="C15:N15">SUM(C16:C26)</f>
        <v>41</v>
      </c>
      <c r="D15" s="65">
        <f t="shared" si="4"/>
        <v>235900</v>
      </c>
      <c r="E15" s="65">
        <f t="shared" si="4"/>
        <v>34</v>
      </c>
      <c r="F15" s="65">
        <f t="shared" si="4"/>
        <v>207540</v>
      </c>
      <c r="G15" s="65">
        <f t="shared" si="4"/>
        <v>36</v>
      </c>
      <c r="H15" s="65">
        <f t="shared" si="4"/>
        <v>135726</v>
      </c>
      <c r="I15" s="65">
        <f t="shared" si="4"/>
        <v>34</v>
      </c>
      <c r="J15" s="65">
        <f t="shared" si="4"/>
        <v>131226</v>
      </c>
      <c r="K15" s="65">
        <f t="shared" si="4"/>
        <v>5</v>
      </c>
      <c r="L15" s="65">
        <f t="shared" si="4"/>
        <v>100174</v>
      </c>
      <c r="M15" s="65">
        <f t="shared" si="4"/>
        <v>0</v>
      </c>
      <c r="N15" s="65">
        <f t="shared" si="4"/>
        <v>76314</v>
      </c>
      <c r="O15" s="57">
        <f>O16+O17+O18+O19+O20+O21+O22+O23+O24+O25+O26</f>
        <v>34</v>
      </c>
      <c r="P15" s="58">
        <f>P16+P17+P18+P19+P20+P21+P22+P23+P24+P25+P26</f>
        <v>207540</v>
      </c>
      <c r="Q15" s="50">
        <f t="shared" si="2"/>
        <v>0</v>
      </c>
      <c r="R15" s="50">
        <f t="shared" si="3"/>
        <v>0</v>
      </c>
    </row>
    <row r="16" spans="1:38" s="52" customFormat="1" ht="18" customHeight="1">
      <c r="A16" s="66" t="s">
        <v>43</v>
      </c>
      <c r="B16" s="67" t="s">
        <v>273</v>
      </c>
      <c r="C16" s="61">
        <f aca="true" t="shared" si="5" ref="C16:C26">G16+K16</f>
        <v>5</v>
      </c>
      <c r="D16" s="61">
        <f aca="true" t="shared" si="6" ref="D16:D26">H16+L16</f>
        <v>47300</v>
      </c>
      <c r="E16" s="61">
        <f aca="true" t="shared" si="7" ref="E16:E26">I16+M16</f>
        <v>5</v>
      </c>
      <c r="F16" s="61">
        <f aca="true" t="shared" si="8" ref="F16:F26">J16+N16</f>
        <v>47300</v>
      </c>
      <c r="G16" s="62">
        <v>5</v>
      </c>
      <c r="H16" s="62">
        <v>27717</v>
      </c>
      <c r="I16" s="62">
        <v>5</v>
      </c>
      <c r="J16" s="62">
        <v>27717</v>
      </c>
      <c r="K16" s="62"/>
      <c r="L16" s="62">
        <v>19583</v>
      </c>
      <c r="M16" s="62"/>
      <c r="N16" s="62">
        <v>19583</v>
      </c>
      <c r="O16" s="50">
        <f>'[4]M6 Tong hop Viec CHV '!$K$30</f>
        <v>5</v>
      </c>
      <c r="P16" s="51">
        <f>'[4]M7 Thop tien CHV'!$K$30</f>
        <v>47300</v>
      </c>
      <c r="Q16" s="50">
        <f t="shared" si="2"/>
        <v>0</v>
      </c>
      <c r="R16" s="50">
        <f t="shared" si="3"/>
        <v>0</v>
      </c>
      <c r="AL16" s="63"/>
    </row>
    <row r="17" spans="1:32" s="52" customFormat="1" ht="18" customHeight="1">
      <c r="A17" s="66" t="s">
        <v>44</v>
      </c>
      <c r="B17" s="68" t="s">
        <v>274</v>
      </c>
      <c r="C17" s="61">
        <f t="shared" si="5"/>
        <v>1</v>
      </c>
      <c r="D17" s="61">
        <f t="shared" si="6"/>
        <v>4840</v>
      </c>
      <c r="E17" s="61">
        <f t="shared" si="7"/>
        <v>1</v>
      </c>
      <c r="F17" s="61">
        <f t="shared" si="8"/>
        <v>4840</v>
      </c>
      <c r="G17" s="62">
        <v>1</v>
      </c>
      <c r="H17" s="62">
        <v>4840</v>
      </c>
      <c r="I17" s="62">
        <v>1</v>
      </c>
      <c r="J17" s="62">
        <v>4840</v>
      </c>
      <c r="K17" s="62">
        <v>0</v>
      </c>
      <c r="L17" s="62">
        <v>0</v>
      </c>
      <c r="M17" s="62">
        <v>0</v>
      </c>
      <c r="N17" s="62">
        <v>0</v>
      </c>
      <c r="O17" s="50">
        <f>'[5]M6 Tong hop Viec CHV '!$K$39</f>
        <v>1</v>
      </c>
      <c r="P17" s="51">
        <f>'[5]M7 Thop tien CHV'!$K$37</f>
        <v>4840</v>
      </c>
      <c r="Q17" s="50">
        <f t="shared" si="2"/>
        <v>0</v>
      </c>
      <c r="R17" s="50">
        <f t="shared" si="3"/>
        <v>0</v>
      </c>
      <c r="AF17" s="63" t="s">
        <v>275</v>
      </c>
    </row>
    <row r="18" spans="1:18" s="70" customFormat="1" ht="18" customHeight="1">
      <c r="A18" s="66" t="s">
        <v>49</v>
      </c>
      <c r="B18" s="67" t="s">
        <v>276</v>
      </c>
      <c r="C18" s="61">
        <f t="shared" si="5"/>
        <v>11</v>
      </c>
      <c r="D18" s="61">
        <f t="shared" si="6"/>
        <v>87159</v>
      </c>
      <c r="E18" s="61">
        <f t="shared" si="7"/>
        <v>8</v>
      </c>
      <c r="F18" s="61">
        <f t="shared" si="8"/>
        <v>87159</v>
      </c>
      <c r="G18" s="69">
        <v>8</v>
      </c>
      <c r="H18" s="69">
        <v>38228</v>
      </c>
      <c r="I18" s="69">
        <v>8</v>
      </c>
      <c r="J18" s="69">
        <v>38228</v>
      </c>
      <c r="K18" s="69">
        <v>3</v>
      </c>
      <c r="L18" s="69">
        <v>48931</v>
      </c>
      <c r="M18" s="69"/>
      <c r="N18" s="69">
        <v>48931</v>
      </c>
      <c r="O18" s="50">
        <f>'[5]M6 Tong hop Viec CHV '!$K$46</f>
        <v>8</v>
      </c>
      <c r="P18" s="51">
        <f>'[4]M7 Thop tien CHV'!$K$41</f>
        <v>87159</v>
      </c>
      <c r="Q18" s="50">
        <f t="shared" si="2"/>
        <v>0</v>
      </c>
      <c r="R18" s="50">
        <f t="shared" si="3"/>
        <v>0</v>
      </c>
    </row>
    <row r="19" spans="1:18" s="52" customFormat="1" ht="18" customHeight="1">
      <c r="A19" s="66" t="s">
        <v>58</v>
      </c>
      <c r="B19" s="67" t="s">
        <v>277</v>
      </c>
      <c r="C19" s="61">
        <f t="shared" si="5"/>
        <v>0</v>
      </c>
      <c r="D19" s="61">
        <f t="shared" si="6"/>
        <v>0</v>
      </c>
      <c r="E19" s="61">
        <f t="shared" si="7"/>
        <v>0</v>
      </c>
      <c r="F19" s="61">
        <f t="shared" si="8"/>
        <v>0</v>
      </c>
      <c r="G19" s="62">
        <v>0</v>
      </c>
      <c r="H19" s="62">
        <v>0</v>
      </c>
      <c r="I19" s="62">
        <v>0</v>
      </c>
      <c r="J19" s="62">
        <v>0</v>
      </c>
      <c r="K19" s="62">
        <v>0</v>
      </c>
      <c r="L19" s="62">
        <v>0</v>
      </c>
      <c r="M19" s="62">
        <v>0</v>
      </c>
      <c r="N19" s="62">
        <v>0</v>
      </c>
      <c r="O19" s="50">
        <f>'[4]M6 Tong hop Viec CHV '!$K$52</f>
        <v>0</v>
      </c>
      <c r="P19" s="51">
        <f>'[4]M7 Thop tien CHV'!$K$51</f>
        <v>0</v>
      </c>
      <c r="Q19" s="50">
        <f t="shared" si="2"/>
        <v>0</v>
      </c>
      <c r="R19" s="50">
        <f t="shared" si="3"/>
        <v>0</v>
      </c>
    </row>
    <row r="20" spans="1:18" s="52" customFormat="1" ht="18" customHeight="1">
      <c r="A20" s="66" t="s">
        <v>59</v>
      </c>
      <c r="B20" s="71" t="s">
        <v>278</v>
      </c>
      <c r="C20" s="61">
        <f t="shared" si="5"/>
        <v>8</v>
      </c>
      <c r="D20" s="61">
        <f t="shared" si="6"/>
        <v>7479</v>
      </c>
      <c r="E20" s="61">
        <f t="shared" si="7"/>
        <v>8</v>
      </c>
      <c r="F20" s="61">
        <f t="shared" si="8"/>
        <v>7479</v>
      </c>
      <c r="G20" s="62">
        <v>8</v>
      </c>
      <c r="H20" s="62">
        <v>7479</v>
      </c>
      <c r="I20" s="62">
        <v>8</v>
      </c>
      <c r="J20" s="62">
        <v>7479</v>
      </c>
      <c r="K20" s="62">
        <v>0</v>
      </c>
      <c r="L20" s="62">
        <v>0</v>
      </c>
      <c r="M20" s="62">
        <v>0</v>
      </c>
      <c r="N20" s="62">
        <v>0</v>
      </c>
      <c r="O20" s="50">
        <f>'[5]M6 Tong hop Viec CHV '!$K$64</f>
        <v>8</v>
      </c>
      <c r="P20" s="51">
        <f>'[5]M7 Thop tien CHV'!$K$55</f>
        <v>7479</v>
      </c>
      <c r="Q20" s="50">
        <f t="shared" si="2"/>
        <v>0</v>
      </c>
      <c r="R20" s="50">
        <f t="shared" si="3"/>
        <v>0</v>
      </c>
    </row>
    <row r="21" spans="1:39" s="52" customFormat="1" ht="18" customHeight="1">
      <c r="A21" s="66" t="s">
        <v>60</v>
      </c>
      <c r="B21" s="67" t="s">
        <v>279</v>
      </c>
      <c r="C21" s="61">
        <f t="shared" si="5"/>
        <v>5</v>
      </c>
      <c r="D21" s="61">
        <f t="shared" si="6"/>
        <v>12380</v>
      </c>
      <c r="E21" s="61">
        <f t="shared" si="7"/>
        <v>5</v>
      </c>
      <c r="F21" s="61">
        <f t="shared" si="8"/>
        <v>12380</v>
      </c>
      <c r="G21" s="62">
        <v>5</v>
      </c>
      <c r="H21" s="62">
        <v>12380</v>
      </c>
      <c r="I21" s="62">
        <v>5</v>
      </c>
      <c r="J21" s="62">
        <v>12380</v>
      </c>
      <c r="K21" s="62">
        <v>0</v>
      </c>
      <c r="L21" s="62">
        <v>0</v>
      </c>
      <c r="M21" s="62">
        <v>0</v>
      </c>
      <c r="N21" s="62">
        <v>0</v>
      </c>
      <c r="O21" s="50">
        <f>'[5]M6 Tong hop Viec CHV '!$K$71</f>
        <v>5</v>
      </c>
      <c r="P21" s="51">
        <f>'[5]M7 Thop tien CHV'!$K$60</f>
        <v>12380</v>
      </c>
      <c r="Q21" s="50">
        <f t="shared" si="2"/>
        <v>0</v>
      </c>
      <c r="R21" s="50">
        <f t="shared" si="3"/>
        <v>0</v>
      </c>
      <c r="AJ21" s="52" t="s">
        <v>280</v>
      </c>
      <c r="AK21" s="52" t="s">
        <v>281</v>
      </c>
      <c r="AL21" s="52" t="s">
        <v>282</v>
      </c>
      <c r="AM21" s="63" t="s">
        <v>283</v>
      </c>
    </row>
    <row r="22" spans="1:39" s="52" customFormat="1" ht="18" customHeight="1">
      <c r="A22" s="66" t="s">
        <v>61</v>
      </c>
      <c r="B22" s="67" t="s">
        <v>284</v>
      </c>
      <c r="C22" s="61">
        <f t="shared" si="5"/>
        <v>4</v>
      </c>
      <c r="D22" s="61">
        <f t="shared" si="6"/>
        <v>22507</v>
      </c>
      <c r="E22" s="61">
        <f t="shared" si="7"/>
        <v>4</v>
      </c>
      <c r="F22" s="61">
        <f t="shared" si="8"/>
        <v>22507</v>
      </c>
      <c r="G22" s="62">
        <v>4</v>
      </c>
      <c r="H22" s="62">
        <v>22507</v>
      </c>
      <c r="I22" s="62">
        <v>4</v>
      </c>
      <c r="J22" s="62">
        <v>22507</v>
      </c>
      <c r="K22" s="62">
        <v>0</v>
      </c>
      <c r="L22" s="62">
        <v>0</v>
      </c>
      <c r="M22" s="62">
        <v>0</v>
      </c>
      <c r="N22" s="62">
        <v>0</v>
      </c>
      <c r="O22" s="50">
        <f>'[5]M6 Tong hop Viec CHV '!$K$78</f>
        <v>4</v>
      </c>
      <c r="P22" s="51">
        <f>'[5]M7 Thop tien CHV'!$K$65</f>
        <v>22507</v>
      </c>
      <c r="Q22" s="50">
        <f t="shared" si="2"/>
        <v>0</v>
      </c>
      <c r="R22" s="50">
        <f t="shared" si="3"/>
        <v>0</v>
      </c>
      <c r="AM22" s="63" t="s">
        <v>285</v>
      </c>
    </row>
    <row r="23" spans="1:18" s="52" customFormat="1" ht="18" customHeight="1">
      <c r="A23" s="66" t="s">
        <v>62</v>
      </c>
      <c r="B23" s="67" t="s">
        <v>286</v>
      </c>
      <c r="C23" s="61">
        <f t="shared" si="5"/>
        <v>3</v>
      </c>
      <c r="D23" s="61">
        <f t="shared" si="6"/>
        <v>7826</v>
      </c>
      <c r="E23" s="61">
        <f t="shared" si="7"/>
        <v>2</v>
      </c>
      <c r="F23" s="61">
        <f t="shared" si="8"/>
        <v>3326</v>
      </c>
      <c r="G23" s="62">
        <v>3</v>
      </c>
      <c r="H23" s="62">
        <v>7826</v>
      </c>
      <c r="I23" s="62">
        <v>2</v>
      </c>
      <c r="J23" s="62">
        <v>3326</v>
      </c>
      <c r="K23" s="62">
        <v>0</v>
      </c>
      <c r="L23" s="62">
        <v>0</v>
      </c>
      <c r="M23" s="62">
        <v>0</v>
      </c>
      <c r="N23" s="62">
        <v>0</v>
      </c>
      <c r="O23" s="50">
        <f>'[5]M6 Tong hop Viec CHV '!$K$84</f>
        <v>2</v>
      </c>
      <c r="P23" s="51">
        <f>'[5]M7 Thop tien CHV'!$K$69</f>
        <v>3326</v>
      </c>
      <c r="Q23" s="50">
        <f t="shared" si="2"/>
        <v>0</v>
      </c>
      <c r="R23" s="50">
        <f t="shared" si="3"/>
        <v>0</v>
      </c>
    </row>
    <row r="24" spans="1:36" s="52" customFormat="1" ht="18" customHeight="1">
      <c r="A24" s="66" t="s">
        <v>63</v>
      </c>
      <c r="B24" s="67" t="s">
        <v>287</v>
      </c>
      <c r="C24" s="61">
        <f t="shared" si="5"/>
        <v>0</v>
      </c>
      <c r="D24" s="61">
        <f t="shared" si="6"/>
        <v>0</v>
      </c>
      <c r="E24" s="61">
        <f t="shared" si="7"/>
        <v>0</v>
      </c>
      <c r="F24" s="61">
        <f t="shared" si="8"/>
        <v>0</v>
      </c>
      <c r="G24" s="62">
        <v>0</v>
      </c>
      <c r="H24" s="62">
        <v>0</v>
      </c>
      <c r="I24" s="62">
        <v>0</v>
      </c>
      <c r="J24" s="62">
        <v>0</v>
      </c>
      <c r="K24" s="62">
        <v>0</v>
      </c>
      <c r="L24" s="62">
        <v>0</v>
      </c>
      <c r="M24" s="62">
        <v>0</v>
      </c>
      <c r="N24" s="62">
        <v>0</v>
      </c>
      <c r="O24" s="50">
        <f>'[4]M6 Tong hop Viec CHV '!$K$75</f>
        <v>0</v>
      </c>
      <c r="P24" s="51">
        <f>'[4]M7 Thop tien CHV'!$K$74</f>
        <v>0</v>
      </c>
      <c r="Q24" s="50">
        <f t="shared" si="2"/>
        <v>0</v>
      </c>
      <c r="R24" s="50">
        <f t="shared" si="3"/>
        <v>0</v>
      </c>
      <c r="AJ24" s="52" t="s">
        <v>280</v>
      </c>
    </row>
    <row r="25" spans="1:36" s="52" customFormat="1" ht="18" customHeight="1">
      <c r="A25" s="66" t="s">
        <v>83</v>
      </c>
      <c r="B25" s="67" t="s">
        <v>288</v>
      </c>
      <c r="C25" s="61">
        <f t="shared" si="5"/>
        <v>1</v>
      </c>
      <c r="D25" s="61">
        <f t="shared" si="6"/>
        <v>4300</v>
      </c>
      <c r="E25" s="61">
        <f t="shared" si="7"/>
        <v>0</v>
      </c>
      <c r="F25" s="61">
        <f t="shared" si="8"/>
        <v>4300</v>
      </c>
      <c r="G25" s="62">
        <v>0</v>
      </c>
      <c r="H25" s="62">
        <v>0</v>
      </c>
      <c r="I25" s="62">
        <v>0</v>
      </c>
      <c r="J25" s="62"/>
      <c r="K25" s="62">
        <v>1</v>
      </c>
      <c r="L25" s="62">
        <v>4300</v>
      </c>
      <c r="M25" s="62">
        <v>0</v>
      </c>
      <c r="N25" s="62">
        <v>4300</v>
      </c>
      <c r="O25" s="50">
        <f>'[5]M6 Tong hop Viec CHV '!$K$99</f>
        <v>0</v>
      </c>
      <c r="P25" s="51">
        <f>'[5]M7 Thop tien CHV'!$K$80</f>
        <v>4300</v>
      </c>
      <c r="Q25" s="50">
        <f t="shared" si="2"/>
        <v>0</v>
      </c>
      <c r="R25" s="50">
        <f t="shared" si="3"/>
        <v>0</v>
      </c>
      <c r="AJ25" s="63" t="s">
        <v>289</v>
      </c>
    </row>
    <row r="26" spans="1:44" s="52" customFormat="1" ht="18" customHeight="1">
      <c r="A26" s="66" t="s">
        <v>84</v>
      </c>
      <c r="B26" s="67" t="s">
        <v>290</v>
      </c>
      <c r="C26" s="61">
        <f t="shared" si="5"/>
        <v>3</v>
      </c>
      <c r="D26" s="61">
        <f t="shared" si="6"/>
        <v>42109</v>
      </c>
      <c r="E26" s="61">
        <f t="shared" si="7"/>
        <v>1</v>
      </c>
      <c r="F26" s="61">
        <f t="shared" si="8"/>
        <v>18249</v>
      </c>
      <c r="G26" s="69">
        <v>2</v>
      </c>
      <c r="H26" s="69">
        <v>14749</v>
      </c>
      <c r="I26" s="69">
        <v>1</v>
      </c>
      <c r="J26" s="69">
        <v>14749</v>
      </c>
      <c r="K26" s="69">
        <v>1</v>
      </c>
      <c r="L26" s="69">
        <v>27360</v>
      </c>
      <c r="M26" s="69"/>
      <c r="N26" s="69">
        <v>3500</v>
      </c>
      <c r="O26" s="72">
        <f>'[5]M6 Tong hop Viec CHV '!$K$106</f>
        <v>1</v>
      </c>
      <c r="P26" s="51">
        <f>'[5]M7 Thop tien CHV'!$K$85</f>
        <v>18249</v>
      </c>
      <c r="Q26" s="50">
        <f t="shared" si="2"/>
        <v>0</v>
      </c>
      <c r="R26" s="50">
        <f t="shared" si="3"/>
        <v>0</v>
      </c>
      <c r="AR26" s="63"/>
    </row>
    <row r="27" spans="7:14" ht="8.25" customHeight="1">
      <c r="G27" s="2"/>
      <c r="H27" s="2"/>
      <c r="I27" s="2"/>
      <c r="J27" s="2"/>
      <c r="K27" s="3"/>
      <c r="L27" s="3"/>
      <c r="M27" s="3"/>
      <c r="N27" s="3"/>
    </row>
    <row r="28" spans="1:35" s="78" customFormat="1" ht="19.5" customHeight="1">
      <c r="A28" s="33"/>
      <c r="B28" s="642" t="s">
        <v>376</v>
      </c>
      <c r="C28" s="642"/>
      <c r="D28" s="642"/>
      <c r="E28" s="642"/>
      <c r="F28" s="75"/>
      <c r="G28" s="76"/>
      <c r="H28" s="76"/>
      <c r="I28" s="76"/>
      <c r="J28" s="642" t="s">
        <v>377</v>
      </c>
      <c r="K28" s="642"/>
      <c r="L28" s="642"/>
      <c r="M28" s="642"/>
      <c r="N28" s="642"/>
      <c r="O28" s="77"/>
      <c r="P28" s="77"/>
      <c r="AG28" s="78" t="s">
        <v>292</v>
      </c>
      <c r="AI28" s="79">
        <f>82/88</f>
        <v>0.9318181818181818</v>
      </c>
    </row>
    <row r="29" spans="1:16" s="85" customFormat="1" ht="19.5" customHeight="1">
      <c r="A29" s="80"/>
      <c r="B29" s="621" t="s">
        <v>35</v>
      </c>
      <c r="C29" s="621"/>
      <c r="D29" s="621"/>
      <c r="E29" s="621"/>
      <c r="F29" s="82"/>
      <c r="G29" s="83"/>
      <c r="H29" s="83"/>
      <c r="I29" s="83"/>
      <c r="J29" s="621" t="s">
        <v>293</v>
      </c>
      <c r="K29" s="621"/>
      <c r="L29" s="621"/>
      <c r="M29" s="621"/>
      <c r="N29" s="621"/>
      <c r="O29" s="84"/>
      <c r="P29" s="84"/>
    </row>
    <row r="30" spans="1:16" s="85" customFormat="1" ht="19.5" customHeight="1">
      <c r="A30" s="80"/>
      <c r="B30" s="639"/>
      <c r="C30" s="639"/>
      <c r="D30" s="639"/>
      <c r="E30" s="82"/>
      <c r="F30" s="82"/>
      <c r="G30" s="83"/>
      <c r="H30" s="83"/>
      <c r="I30" s="83"/>
      <c r="J30" s="640"/>
      <c r="K30" s="640"/>
      <c r="L30" s="640"/>
      <c r="M30" s="640"/>
      <c r="N30" s="640"/>
      <c r="O30" s="84"/>
      <c r="P30" s="84"/>
    </row>
    <row r="31" spans="1:16" s="85" customFormat="1" ht="8.25" customHeight="1">
      <c r="A31" s="80"/>
      <c r="B31" s="86"/>
      <c r="C31" s="86" t="s">
        <v>85</v>
      </c>
      <c r="D31" s="86"/>
      <c r="E31" s="87"/>
      <c r="F31" s="87"/>
      <c r="G31" s="88"/>
      <c r="H31" s="88"/>
      <c r="I31" s="88"/>
      <c r="J31" s="86"/>
      <c r="K31" s="86"/>
      <c r="L31" s="86"/>
      <c r="M31" s="86"/>
      <c r="N31" s="86"/>
      <c r="O31" s="84"/>
      <c r="P31" s="84"/>
    </row>
    <row r="32" spans="1:16" s="85" customFormat="1" ht="9" customHeight="1">
      <c r="A32" s="80"/>
      <c r="B32" s="623" t="s">
        <v>294</v>
      </c>
      <c r="C32" s="623"/>
      <c r="D32" s="623"/>
      <c r="E32" s="623"/>
      <c r="F32" s="87"/>
      <c r="G32" s="88"/>
      <c r="H32" s="88"/>
      <c r="I32" s="88"/>
      <c r="J32" s="622" t="s">
        <v>294</v>
      </c>
      <c r="K32" s="622"/>
      <c r="L32" s="622"/>
      <c r="M32" s="622"/>
      <c r="N32" s="622"/>
      <c r="O32" s="84"/>
      <c r="P32" s="84"/>
    </row>
    <row r="33" spans="1:16" s="85" customFormat="1" ht="19.5" customHeight="1">
      <c r="A33" s="80"/>
      <c r="B33" s="621" t="s">
        <v>295</v>
      </c>
      <c r="C33" s="621"/>
      <c r="D33" s="621"/>
      <c r="E33" s="621"/>
      <c r="F33" s="82"/>
      <c r="G33" s="83"/>
      <c r="H33" s="83"/>
      <c r="I33" s="83"/>
      <c r="J33" s="81"/>
      <c r="K33" s="621" t="s">
        <v>295</v>
      </c>
      <c r="L33" s="621"/>
      <c r="M33" s="621"/>
      <c r="N33" s="81"/>
      <c r="O33" s="84"/>
      <c r="P33" s="84"/>
    </row>
    <row r="34" spans="1:16" s="85" customFormat="1" ht="19.5" customHeight="1">
      <c r="A34" s="80"/>
      <c r="B34" s="81"/>
      <c r="C34" s="81"/>
      <c r="D34" s="81"/>
      <c r="E34" s="82"/>
      <c r="F34" s="82"/>
      <c r="G34" s="83"/>
      <c r="H34" s="83"/>
      <c r="I34" s="83"/>
      <c r="J34" s="81"/>
      <c r="K34" s="81"/>
      <c r="L34" s="81"/>
      <c r="M34" s="81"/>
      <c r="N34" s="81"/>
      <c r="O34" s="84"/>
      <c r="P34" s="84"/>
    </row>
    <row r="35" spans="2:14" ht="18.75" hidden="1">
      <c r="B35" s="89"/>
      <c r="C35" s="90"/>
      <c r="D35" s="90"/>
      <c r="E35" s="90"/>
      <c r="F35" s="90"/>
      <c r="G35" s="91"/>
      <c r="H35" s="91"/>
      <c r="I35" s="91"/>
      <c r="J35" s="91"/>
      <c r="K35" s="91"/>
      <c r="L35" s="91"/>
      <c r="M35" s="91"/>
      <c r="N35" s="89"/>
    </row>
    <row r="36" spans="2:19" ht="19.5" customHeight="1">
      <c r="B36" s="652" t="s">
        <v>248</v>
      </c>
      <c r="C36" s="652"/>
      <c r="D36" s="652"/>
      <c r="E36" s="652"/>
      <c r="F36" s="91"/>
      <c r="G36" s="91"/>
      <c r="H36" s="91"/>
      <c r="I36" s="91"/>
      <c r="J36" s="653" t="s">
        <v>249</v>
      </c>
      <c r="K36" s="653"/>
      <c r="L36" s="653"/>
      <c r="M36" s="653"/>
      <c r="N36" s="653"/>
      <c r="O36" s="94"/>
      <c r="P36" s="94"/>
      <c r="Q36" s="95"/>
      <c r="R36" s="95"/>
      <c r="S36" s="95"/>
    </row>
    <row r="37" spans="2:14" ht="18.75">
      <c r="B37" s="96"/>
      <c r="C37" s="90"/>
      <c r="D37" s="90"/>
      <c r="E37" s="90"/>
      <c r="F37" s="90"/>
      <c r="G37" s="89"/>
      <c r="H37" s="89"/>
      <c r="I37" s="89"/>
      <c r="J37" s="89"/>
      <c r="K37" s="89"/>
      <c r="L37" s="89"/>
      <c r="M37" s="89"/>
      <c r="N37" s="89"/>
    </row>
    <row r="38" spans="2:11" ht="15.75">
      <c r="B38" s="42"/>
      <c r="C38" s="42"/>
      <c r="D38" s="42"/>
      <c r="E38" s="42"/>
      <c r="F38" s="42"/>
      <c r="G38" s="97"/>
      <c r="H38" s="97"/>
      <c r="I38" s="97"/>
      <c r="J38" s="97"/>
      <c r="K38" s="42"/>
    </row>
    <row r="39" spans="2:11" ht="15.75">
      <c r="B39" s="42"/>
      <c r="C39" s="42"/>
      <c r="D39" s="42"/>
      <c r="E39" s="42"/>
      <c r="F39" s="42"/>
      <c r="G39" s="97"/>
      <c r="H39" s="97"/>
      <c r="I39" s="97"/>
      <c r="J39" s="97"/>
      <c r="K39" s="42"/>
    </row>
    <row r="40" spans="2:11" ht="15.75">
      <c r="B40" s="42"/>
      <c r="C40" s="42"/>
      <c r="D40" s="42"/>
      <c r="E40" s="42"/>
      <c r="F40" s="42"/>
      <c r="G40" s="97"/>
      <c r="H40" s="97"/>
      <c r="I40" s="97"/>
      <c r="J40" s="97"/>
      <c r="K40" s="42"/>
    </row>
    <row r="41" spans="2:11" ht="15.75">
      <c r="B41" s="42"/>
      <c r="C41" s="42"/>
      <c r="D41" s="42"/>
      <c r="E41" s="42"/>
      <c r="F41" s="42"/>
      <c r="G41" s="97"/>
      <c r="H41" s="97"/>
      <c r="I41" s="97"/>
      <c r="J41" s="97"/>
      <c r="K41" s="42"/>
    </row>
    <row r="42" spans="7:10" ht="15.75">
      <c r="G42" s="97"/>
      <c r="H42" s="97"/>
      <c r="I42" s="97"/>
      <c r="J42" s="97"/>
    </row>
    <row r="43" spans="7:10" ht="15.75">
      <c r="G43" s="97"/>
      <c r="H43" s="97"/>
      <c r="I43" s="97"/>
      <c r="J43" s="97"/>
    </row>
    <row r="44" spans="7:10" ht="15.75">
      <c r="G44" s="97"/>
      <c r="H44" s="97"/>
      <c r="I44" s="97"/>
      <c r="J44" s="97"/>
    </row>
    <row r="45" spans="7:10" ht="15.75">
      <c r="G45" s="97"/>
      <c r="H45" s="97"/>
      <c r="I45" s="97"/>
      <c r="J45" s="97"/>
    </row>
  </sheetData>
  <sheetProtection/>
  <mergeCells count="42">
    <mergeCell ref="B36:E36"/>
    <mergeCell ref="J36:N36"/>
    <mergeCell ref="B29:E29"/>
    <mergeCell ref="E8:F8"/>
    <mergeCell ref="G8:H8"/>
    <mergeCell ref="C8:D8"/>
    <mergeCell ref="A6:B9"/>
    <mergeCell ref="A13:B13"/>
    <mergeCell ref="A12:B12"/>
    <mergeCell ref="I8:J8"/>
    <mergeCell ref="L2:N2"/>
    <mergeCell ref="L3:N3"/>
    <mergeCell ref="L4:N4"/>
    <mergeCell ref="M8:N8"/>
    <mergeCell ref="K7:N7"/>
    <mergeCell ref="D5:K5"/>
    <mergeCell ref="C6:F7"/>
    <mergeCell ref="A4:D4"/>
    <mergeCell ref="E1:K2"/>
    <mergeCell ref="A1:D1"/>
    <mergeCell ref="A2:D2"/>
    <mergeCell ref="E3:J3"/>
    <mergeCell ref="A3:D3"/>
    <mergeCell ref="B30:D30"/>
    <mergeCell ref="J30:N30"/>
    <mergeCell ref="A10:B10"/>
    <mergeCell ref="B28:E28"/>
    <mergeCell ref="J28:N28"/>
    <mergeCell ref="J29:N29"/>
    <mergeCell ref="A11:B11"/>
    <mergeCell ref="O6:R6"/>
    <mergeCell ref="R7:R9"/>
    <mergeCell ref="Q7:Q9"/>
    <mergeCell ref="O8:O9"/>
    <mergeCell ref="P8:P9"/>
    <mergeCell ref="G6:N6"/>
    <mergeCell ref="B33:E33"/>
    <mergeCell ref="K33:M33"/>
    <mergeCell ref="J32:N32"/>
    <mergeCell ref="B32:E32"/>
    <mergeCell ref="G7:J7"/>
    <mergeCell ref="K8:L8"/>
  </mergeCells>
  <printOptions/>
  <pageMargins left="0.55" right="0.18" top="0.23" bottom="0.25" header="0.1" footer="0.08"/>
  <pageSetup horizontalDpi="600" verticalDpi="600" orientation="landscape" paperSize="9" scale="90" r:id="rId4"/>
  <drawing r:id="rId3"/>
  <legacyDrawing r:id="rId2"/>
</worksheet>
</file>

<file path=xl/worksheets/sheet3.xml><?xml version="1.0" encoding="utf-8"?>
<worksheet xmlns="http://schemas.openxmlformats.org/spreadsheetml/2006/main" xmlns:r="http://schemas.openxmlformats.org/officeDocument/2006/relationships">
  <sheetPr>
    <tabColor indexed="47"/>
  </sheetPr>
  <dimension ref="A1:AR42"/>
  <sheetViews>
    <sheetView zoomScalePageLayoutView="0" workbookViewId="0" topLeftCell="A1">
      <selection activeCell="E4" sqref="E4"/>
    </sheetView>
  </sheetViews>
  <sheetFormatPr defaultColWidth="9.00390625" defaultRowHeight="15.75"/>
  <cols>
    <col min="1" max="1" width="4.00390625" style="73" customWidth="1"/>
    <col min="2" max="2" width="21.125" style="73" customWidth="1"/>
    <col min="3" max="3" width="10.25390625" style="73" customWidth="1"/>
    <col min="4" max="6" width="7.875" style="73" customWidth="1"/>
    <col min="7" max="7" width="9.25390625" style="73" customWidth="1"/>
    <col min="8" max="8" width="7.25390625" style="73" customWidth="1"/>
    <col min="9" max="10" width="7.875" style="73" customWidth="1"/>
    <col min="11" max="11" width="7.125" style="73" customWidth="1"/>
    <col min="12" max="12" width="7.00390625" style="73" customWidth="1"/>
    <col min="13" max="13" width="7.875" style="73" customWidth="1"/>
    <col min="14" max="14" width="10.25390625" style="73" customWidth="1"/>
    <col min="15" max="16" width="7.875" style="73" customWidth="1"/>
    <col min="17" max="28" width="9.00390625" style="73" customWidth="1"/>
    <col min="29" max="29" width="8.375" style="73" customWidth="1"/>
    <col min="30" max="30" width="9.00390625" style="73" customWidth="1"/>
    <col min="31" max="31" width="11.25390625" style="73" customWidth="1"/>
    <col min="32" max="32" width="13.50390625" style="73" customWidth="1"/>
    <col min="33" max="16384" width="9.00390625" style="73" customWidth="1"/>
  </cols>
  <sheetData>
    <row r="1" spans="1:16" s="42" customFormat="1" ht="19.5" customHeight="1">
      <c r="A1" s="663" t="s">
        <v>26</v>
      </c>
      <c r="B1" s="663"/>
      <c r="C1" s="98"/>
      <c r="D1" s="670" t="s">
        <v>355</v>
      </c>
      <c r="E1" s="670"/>
      <c r="F1" s="670"/>
      <c r="G1" s="670"/>
      <c r="H1" s="670"/>
      <c r="I1" s="670"/>
      <c r="J1" s="670"/>
      <c r="K1" s="670"/>
      <c r="L1" s="670"/>
      <c r="M1" s="688" t="s">
        <v>296</v>
      </c>
      <c r="N1" s="689"/>
      <c r="O1" s="689"/>
      <c r="P1" s="689"/>
    </row>
    <row r="2" spans="1:16" s="42" customFormat="1" ht="34.5" customHeight="1">
      <c r="A2" s="669" t="s">
        <v>297</v>
      </c>
      <c r="B2" s="669"/>
      <c r="C2" s="669"/>
      <c r="D2" s="670"/>
      <c r="E2" s="670"/>
      <c r="F2" s="670"/>
      <c r="G2" s="670"/>
      <c r="H2" s="670"/>
      <c r="I2" s="670"/>
      <c r="J2" s="670"/>
      <c r="K2" s="670"/>
      <c r="L2" s="670"/>
      <c r="M2" s="690" t="s">
        <v>356</v>
      </c>
      <c r="N2" s="691"/>
      <c r="O2" s="691"/>
      <c r="P2" s="691"/>
    </row>
    <row r="3" spans="1:16" s="42" customFormat="1" ht="19.5" customHeight="1">
      <c r="A3" s="668" t="s">
        <v>298</v>
      </c>
      <c r="B3" s="668"/>
      <c r="C3" s="668"/>
      <c r="D3" s="670"/>
      <c r="E3" s="670"/>
      <c r="F3" s="670"/>
      <c r="G3" s="670"/>
      <c r="H3" s="670"/>
      <c r="I3" s="670"/>
      <c r="J3" s="670"/>
      <c r="K3" s="670"/>
      <c r="L3" s="670"/>
      <c r="M3" s="690" t="s">
        <v>299</v>
      </c>
      <c r="N3" s="691"/>
      <c r="O3" s="691"/>
      <c r="P3" s="691"/>
    </row>
    <row r="4" spans="1:16" s="103" customFormat="1" ht="18.75" customHeight="1">
      <c r="A4" s="99"/>
      <c r="B4" s="99"/>
      <c r="C4" s="100"/>
      <c r="D4" s="647"/>
      <c r="E4" s="647"/>
      <c r="F4" s="647"/>
      <c r="G4" s="647"/>
      <c r="H4" s="647"/>
      <c r="I4" s="647"/>
      <c r="J4" s="647"/>
      <c r="K4" s="647"/>
      <c r="L4" s="647"/>
      <c r="M4" s="101" t="s">
        <v>300</v>
      </c>
      <c r="N4" s="102"/>
      <c r="O4" s="102"/>
      <c r="P4" s="102"/>
    </row>
    <row r="5" spans="1:16" ht="49.5" customHeight="1">
      <c r="A5" s="677" t="s">
        <v>57</v>
      </c>
      <c r="B5" s="678"/>
      <c r="C5" s="665" t="s">
        <v>82</v>
      </c>
      <c r="D5" s="666"/>
      <c r="E5" s="666"/>
      <c r="F5" s="666"/>
      <c r="G5" s="666"/>
      <c r="H5" s="666"/>
      <c r="I5" s="666"/>
      <c r="J5" s="666"/>
      <c r="K5" s="664" t="s">
        <v>81</v>
      </c>
      <c r="L5" s="664"/>
      <c r="M5" s="664"/>
      <c r="N5" s="664"/>
      <c r="O5" s="664"/>
      <c r="P5" s="664"/>
    </row>
    <row r="6" spans="1:16" ht="20.25" customHeight="1">
      <c r="A6" s="679"/>
      <c r="B6" s="680"/>
      <c r="C6" s="665" t="s">
        <v>3</v>
      </c>
      <c r="D6" s="666"/>
      <c r="E6" s="666"/>
      <c r="F6" s="667"/>
      <c r="G6" s="664" t="s">
        <v>9</v>
      </c>
      <c r="H6" s="664"/>
      <c r="I6" s="664"/>
      <c r="J6" s="664"/>
      <c r="K6" s="692" t="s">
        <v>3</v>
      </c>
      <c r="L6" s="692"/>
      <c r="M6" s="692"/>
      <c r="N6" s="685" t="s">
        <v>9</v>
      </c>
      <c r="O6" s="685"/>
      <c r="P6" s="685"/>
    </row>
    <row r="7" spans="1:16" ht="52.5" customHeight="1">
      <c r="A7" s="679"/>
      <c r="B7" s="680"/>
      <c r="C7" s="683" t="s">
        <v>301</v>
      </c>
      <c r="D7" s="666" t="s">
        <v>78</v>
      </c>
      <c r="E7" s="666"/>
      <c r="F7" s="667"/>
      <c r="G7" s="664" t="s">
        <v>302</v>
      </c>
      <c r="H7" s="664" t="s">
        <v>78</v>
      </c>
      <c r="I7" s="664"/>
      <c r="J7" s="664"/>
      <c r="K7" s="664" t="s">
        <v>32</v>
      </c>
      <c r="L7" s="664" t="s">
        <v>79</v>
      </c>
      <c r="M7" s="664"/>
      <c r="N7" s="664" t="s">
        <v>64</v>
      </c>
      <c r="O7" s="664" t="s">
        <v>79</v>
      </c>
      <c r="P7" s="664"/>
    </row>
    <row r="8" spans="1:16" ht="15.75" customHeight="1">
      <c r="A8" s="679"/>
      <c r="B8" s="680"/>
      <c r="C8" s="683"/>
      <c r="D8" s="664" t="s">
        <v>36</v>
      </c>
      <c r="E8" s="664" t="s">
        <v>37</v>
      </c>
      <c r="F8" s="664" t="s">
        <v>40</v>
      </c>
      <c r="G8" s="664"/>
      <c r="H8" s="664" t="s">
        <v>36</v>
      </c>
      <c r="I8" s="664" t="s">
        <v>37</v>
      </c>
      <c r="J8" s="664" t="s">
        <v>40</v>
      </c>
      <c r="K8" s="664"/>
      <c r="L8" s="664" t="s">
        <v>14</v>
      </c>
      <c r="M8" s="664" t="s">
        <v>13</v>
      </c>
      <c r="N8" s="664"/>
      <c r="O8" s="664" t="s">
        <v>14</v>
      </c>
      <c r="P8" s="664" t="s">
        <v>13</v>
      </c>
    </row>
    <row r="9" spans="1:16" ht="44.25" customHeight="1">
      <c r="A9" s="681"/>
      <c r="B9" s="682"/>
      <c r="C9" s="684"/>
      <c r="D9" s="664"/>
      <c r="E9" s="664"/>
      <c r="F9" s="664"/>
      <c r="G9" s="664"/>
      <c r="H9" s="664"/>
      <c r="I9" s="664"/>
      <c r="J9" s="664"/>
      <c r="K9" s="664"/>
      <c r="L9" s="664"/>
      <c r="M9" s="664"/>
      <c r="N9" s="664"/>
      <c r="O9" s="664"/>
      <c r="P9" s="664"/>
    </row>
    <row r="10" spans="1:16" ht="15" customHeight="1">
      <c r="A10" s="675" t="s">
        <v>6</v>
      </c>
      <c r="B10" s="676"/>
      <c r="C10" s="105">
        <v>1</v>
      </c>
      <c r="D10" s="105" t="s">
        <v>44</v>
      </c>
      <c r="E10" s="105" t="s">
        <v>49</v>
      </c>
      <c r="F10" s="105" t="s">
        <v>58</v>
      </c>
      <c r="G10" s="105" t="s">
        <v>59</v>
      </c>
      <c r="H10" s="105" t="s">
        <v>60</v>
      </c>
      <c r="I10" s="105" t="s">
        <v>61</v>
      </c>
      <c r="J10" s="105" t="s">
        <v>62</v>
      </c>
      <c r="K10" s="105" t="s">
        <v>63</v>
      </c>
      <c r="L10" s="105" t="s">
        <v>83</v>
      </c>
      <c r="M10" s="105" t="s">
        <v>84</v>
      </c>
      <c r="N10" s="105" t="s">
        <v>85</v>
      </c>
      <c r="O10" s="105" t="s">
        <v>86</v>
      </c>
      <c r="P10" s="105" t="s">
        <v>87</v>
      </c>
    </row>
    <row r="11" spans="1:16" ht="15" customHeight="1">
      <c r="A11" s="686" t="s">
        <v>303</v>
      </c>
      <c r="B11" s="687"/>
      <c r="C11" s="106">
        <f aca="true" t="shared" si="0" ref="C11:P11">C13-C12</f>
        <v>0</v>
      </c>
      <c r="D11" s="106">
        <f t="shared" si="0"/>
        <v>0</v>
      </c>
      <c r="E11" s="106">
        <f t="shared" si="0"/>
        <v>0</v>
      </c>
      <c r="F11" s="106">
        <f t="shared" si="0"/>
        <v>0</v>
      </c>
      <c r="G11" s="106">
        <f t="shared" si="0"/>
        <v>0</v>
      </c>
      <c r="H11" s="106">
        <f t="shared" si="0"/>
        <v>0</v>
      </c>
      <c r="I11" s="106">
        <f t="shared" si="0"/>
        <v>0</v>
      </c>
      <c r="J11" s="106">
        <f t="shared" si="0"/>
        <v>0</v>
      </c>
      <c r="K11" s="106">
        <f t="shared" si="0"/>
        <v>0</v>
      </c>
      <c r="L11" s="106">
        <f t="shared" si="0"/>
        <v>0</v>
      </c>
      <c r="M11" s="106">
        <f t="shared" si="0"/>
        <v>0</v>
      </c>
      <c r="N11" s="106">
        <f t="shared" si="0"/>
        <v>0</v>
      </c>
      <c r="O11" s="106">
        <f t="shared" si="0"/>
        <v>0</v>
      </c>
      <c r="P11" s="106">
        <f t="shared" si="0"/>
        <v>0</v>
      </c>
    </row>
    <row r="12" spans="1:16" ht="15" customHeight="1">
      <c r="A12" s="671" t="s">
        <v>304</v>
      </c>
      <c r="B12" s="672"/>
      <c r="C12" s="107">
        <v>0</v>
      </c>
      <c r="D12" s="107">
        <v>0</v>
      </c>
      <c r="E12" s="107">
        <v>0</v>
      </c>
      <c r="F12" s="107">
        <v>0</v>
      </c>
      <c r="G12" s="107">
        <v>0</v>
      </c>
      <c r="H12" s="107">
        <v>0</v>
      </c>
      <c r="I12" s="107">
        <v>0</v>
      </c>
      <c r="J12" s="107">
        <v>0</v>
      </c>
      <c r="K12" s="107">
        <v>0</v>
      </c>
      <c r="L12" s="107">
        <v>0</v>
      </c>
      <c r="M12" s="107">
        <v>0</v>
      </c>
      <c r="N12" s="107">
        <v>0</v>
      </c>
      <c r="O12" s="107">
        <v>0</v>
      </c>
      <c r="P12" s="107">
        <v>0</v>
      </c>
    </row>
    <row r="13" spans="1:32" ht="15" customHeight="1">
      <c r="A13" s="673" t="s">
        <v>33</v>
      </c>
      <c r="B13" s="674"/>
      <c r="C13" s="108">
        <f>D13+E13+F13</f>
        <v>0</v>
      </c>
      <c r="D13" s="108">
        <f>D14+D15</f>
        <v>0</v>
      </c>
      <c r="E13" s="108">
        <f>E14+E15</f>
        <v>0</v>
      </c>
      <c r="F13" s="108">
        <f>F14+F15</f>
        <v>0</v>
      </c>
      <c r="G13" s="108">
        <f aca="true" t="shared" si="1" ref="G13:G26">H13+I13+J13</f>
        <v>0</v>
      </c>
      <c r="H13" s="108">
        <f>H14+H15</f>
        <v>0</v>
      </c>
      <c r="I13" s="108">
        <f>I14+I15</f>
        <v>0</v>
      </c>
      <c r="J13" s="108">
        <f>J14+J15</f>
        <v>0</v>
      </c>
      <c r="K13" s="108">
        <f aca="true" t="shared" si="2" ref="K13:K26">L13+M13</f>
        <v>0</v>
      </c>
      <c r="L13" s="108">
        <f>L14+L15</f>
        <v>0</v>
      </c>
      <c r="M13" s="108">
        <f>M14+M15</f>
        <v>0</v>
      </c>
      <c r="N13" s="108">
        <f aca="true" t="shared" si="3" ref="N13:N26">O13+P13</f>
        <v>0</v>
      </c>
      <c r="O13" s="108">
        <f>O14+O15</f>
        <v>0</v>
      </c>
      <c r="P13" s="108">
        <f>P14+P15</f>
        <v>0</v>
      </c>
      <c r="AF13" s="73" t="s">
        <v>272</v>
      </c>
    </row>
    <row r="14" spans="1:37" ht="15" customHeight="1">
      <c r="A14" s="109" t="s">
        <v>0</v>
      </c>
      <c r="B14" s="110" t="s">
        <v>80</v>
      </c>
      <c r="C14" s="111">
        <f>C15+C16</f>
        <v>0</v>
      </c>
      <c r="D14" s="112">
        <f>D15+D16</f>
        <v>0</v>
      </c>
      <c r="E14" s="112">
        <v>0</v>
      </c>
      <c r="F14" s="112">
        <v>0</v>
      </c>
      <c r="G14" s="112">
        <f t="shared" si="1"/>
        <v>0</v>
      </c>
      <c r="H14" s="112">
        <v>0</v>
      </c>
      <c r="I14" s="112">
        <v>0</v>
      </c>
      <c r="J14" s="112">
        <v>0</v>
      </c>
      <c r="K14" s="112">
        <f t="shared" si="2"/>
        <v>0</v>
      </c>
      <c r="L14" s="112">
        <v>0</v>
      </c>
      <c r="M14" s="112">
        <v>0</v>
      </c>
      <c r="N14" s="112">
        <f t="shared" si="3"/>
        <v>0</v>
      </c>
      <c r="O14" s="112">
        <v>0</v>
      </c>
      <c r="P14" s="112">
        <v>0</v>
      </c>
      <c r="AK14" s="113"/>
    </row>
    <row r="15" spans="1:16" ht="15" customHeight="1">
      <c r="A15" s="114" t="s">
        <v>1</v>
      </c>
      <c r="B15" s="115" t="s">
        <v>17</v>
      </c>
      <c r="C15" s="111">
        <f aca="true" t="shared" si="4" ref="C15:C26">D15+E15+F15</f>
        <v>0</v>
      </c>
      <c r="D15" s="111">
        <f>D16+D17+D18+D19+D20+D21+D22+D23+D24+D25+D26</f>
        <v>0</v>
      </c>
      <c r="E15" s="111">
        <f>E16+E17+E18+E19+E20+E21+E22+E23+E24+E25+E26</f>
        <v>0</v>
      </c>
      <c r="F15" s="111">
        <f>F16+F17+F18+F19+F20+F21+F22+F23+F24+F25+F26</f>
        <v>0</v>
      </c>
      <c r="G15" s="111">
        <f t="shared" si="1"/>
        <v>0</v>
      </c>
      <c r="H15" s="111">
        <f>H16+H17+H18+H19+H20+H21+H22+H23+H24+H25+H26</f>
        <v>0</v>
      </c>
      <c r="I15" s="111">
        <f>I16+I17+I18+I19+I20+I21+I22+I23+I24+I25+I26</f>
        <v>0</v>
      </c>
      <c r="J15" s="111">
        <f>J16+J17+J18+J19+J20+J21+J22+J23+J24+J25+J26</f>
        <v>0</v>
      </c>
      <c r="K15" s="111">
        <f t="shared" si="2"/>
        <v>0</v>
      </c>
      <c r="L15" s="111">
        <f>L16+L17+L18+L19+L20+L21+L22+L23+L24+L25+L26</f>
        <v>0</v>
      </c>
      <c r="M15" s="111">
        <f>M16+M17+M18+M19+M20+M21+M22+M23+M24+M25+M26</f>
        <v>0</v>
      </c>
      <c r="N15" s="111">
        <f t="shared" si="3"/>
        <v>0</v>
      </c>
      <c r="O15" s="111">
        <f>O16+O17+O18+O19+O20+O21+O22+O23+O24+O25+O26</f>
        <v>0</v>
      </c>
      <c r="P15" s="111">
        <f>P16+P17+P18+P19+P20+P21+P22+P23+P24+P25+P26</f>
        <v>0</v>
      </c>
    </row>
    <row r="16" spans="1:38" s="42" customFormat="1" ht="15" customHeight="1">
      <c r="A16" s="116" t="s">
        <v>43</v>
      </c>
      <c r="B16" s="117" t="s">
        <v>273</v>
      </c>
      <c r="C16" s="111">
        <f t="shared" si="4"/>
        <v>0</v>
      </c>
      <c r="D16" s="118">
        <v>0</v>
      </c>
      <c r="E16" s="118">
        <v>0</v>
      </c>
      <c r="F16" s="118">
        <v>0</v>
      </c>
      <c r="G16" s="118">
        <f t="shared" si="1"/>
        <v>0</v>
      </c>
      <c r="H16" s="118">
        <v>0</v>
      </c>
      <c r="I16" s="118">
        <v>0</v>
      </c>
      <c r="J16" s="118">
        <v>0</v>
      </c>
      <c r="K16" s="118">
        <f t="shared" si="2"/>
        <v>0</v>
      </c>
      <c r="L16" s="118">
        <v>0</v>
      </c>
      <c r="M16" s="118">
        <v>0</v>
      </c>
      <c r="N16" s="118">
        <f t="shared" si="3"/>
        <v>0</v>
      </c>
      <c r="O16" s="118">
        <v>0</v>
      </c>
      <c r="P16" s="118">
        <v>0</v>
      </c>
      <c r="AL16" s="113"/>
    </row>
    <row r="17" spans="1:32" s="42" customFormat="1" ht="15" customHeight="1">
      <c r="A17" s="116" t="s">
        <v>44</v>
      </c>
      <c r="B17" s="119" t="s">
        <v>305</v>
      </c>
      <c r="C17" s="111">
        <f t="shared" si="4"/>
        <v>0</v>
      </c>
      <c r="D17" s="118">
        <v>0</v>
      </c>
      <c r="E17" s="118">
        <v>0</v>
      </c>
      <c r="F17" s="118">
        <v>0</v>
      </c>
      <c r="G17" s="118">
        <f t="shared" si="1"/>
        <v>0</v>
      </c>
      <c r="H17" s="118">
        <v>0</v>
      </c>
      <c r="I17" s="118">
        <v>0</v>
      </c>
      <c r="J17" s="118">
        <v>0</v>
      </c>
      <c r="K17" s="118">
        <f t="shared" si="2"/>
        <v>0</v>
      </c>
      <c r="L17" s="118">
        <v>0</v>
      </c>
      <c r="M17" s="118">
        <v>0</v>
      </c>
      <c r="N17" s="118">
        <f t="shared" si="3"/>
        <v>0</v>
      </c>
      <c r="O17" s="118">
        <v>0</v>
      </c>
      <c r="P17" s="118">
        <v>0</v>
      </c>
      <c r="AF17" s="113" t="s">
        <v>275</v>
      </c>
    </row>
    <row r="18" spans="1:16" s="42" customFormat="1" ht="15" customHeight="1">
      <c r="A18" s="116" t="s">
        <v>49</v>
      </c>
      <c r="B18" s="117" t="s">
        <v>276</v>
      </c>
      <c r="C18" s="111">
        <f t="shared" si="4"/>
        <v>0</v>
      </c>
      <c r="D18" s="118">
        <v>0</v>
      </c>
      <c r="E18" s="118">
        <v>0</v>
      </c>
      <c r="F18" s="118">
        <v>0</v>
      </c>
      <c r="G18" s="118">
        <f t="shared" si="1"/>
        <v>0</v>
      </c>
      <c r="H18" s="118">
        <v>0</v>
      </c>
      <c r="I18" s="118">
        <v>0</v>
      </c>
      <c r="J18" s="118">
        <v>0</v>
      </c>
      <c r="K18" s="118">
        <f t="shared" si="2"/>
        <v>0</v>
      </c>
      <c r="L18" s="118">
        <v>0</v>
      </c>
      <c r="M18" s="118">
        <v>0</v>
      </c>
      <c r="N18" s="118">
        <f t="shared" si="3"/>
        <v>0</v>
      </c>
      <c r="O18" s="118">
        <v>0</v>
      </c>
      <c r="P18" s="118">
        <v>0</v>
      </c>
    </row>
    <row r="19" spans="1:16" s="42" customFormat="1" ht="15" customHeight="1">
      <c r="A19" s="116" t="s">
        <v>58</v>
      </c>
      <c r="B19" s="117" t="s">
        <v>277</v>
      </c>
      <c r="C19" s="111">
        <f t="shared" si="4"/>
        <v>0</v>
      </c>
      <c r="D19" s="118">
        <v>0</v>
      </c>
      <c r="E19" s="118">
        <v>0</v>
      </c>
      <c r="F19" s="118">
        <v>0</v>
      </c>
      <c r="G19" s="118">
        <f t="shared" si="1"/>
        <v>0</v>
      </c>
      <c r="H19" s="118">
        <v>0</v>
      </c>
      <c r="I19" s="118">
        <v>0</v>
      </c>
      <c r="J19" s="118">
        <v>0</v>
      </c>
      <c r="K19" s="118">
        <f t="shared" si="2"/>
        <v>0</v>
      </c>
      <c r="L19" s="118">
        <v>0</v>
      </c>
      <c r="M19" s="118">
        <v>0</v>
      </c>
      <c r="N19" s="118">
        <f t="shared" si="3"/>
        <v>0</v>
      </c>
      <c r="O19" s="118">
        <v>0</v>
      </c>
      <c r="P19" s="118">
        <v>0</v>
      </c>
    </row>
    <row r="20" spans="1:16" s="42" customFormat="1" ht="15" customHeight="1">
      <c r="A20" s="116" t="s">
        <v>59</v>
      </c>
      <c r="B20" s="117" t="s">
        <v>278</v>
      </c>
      <c r="C20" s="111">
        <f t="shared" si="4"/>
        <v>0</v>
      </c>
      <c r="D20" s="118">
        <v>0</v>
      </c>
      <c r="E20" s="118">
        <v>0</v>
      </c>
      <c r="F20" s="118">
        <v>0</v>
      </c>
      <c r="G20" s="118">
        <f t="shared" si="1"/>
        <v>0</v>
      </c>
      <c r="H20" s="118">
        <v>0</v>
      </c>
      <c r="I20" s="118">
        <v>0</v>
      </c>
      <c r="J20" s="118">
        <v>0</v>
      </c>
      <c r="K20" s="118">
        <f t="shared" si="2"/>
        <v>0</v>
      </c>
      <c r="L20" s="118">
        <v>0</v>
      </c>
      <c r="M20" s="118">
        <v>0</v>
      </c>
      <c r="N20" s="118">
        <f t="shared" si="3"/>
        <v>0</v>
      </c>
      <c r="O20" s="118">
        <v>0</v>
      </c>
      <c r="P20" s="118">
        <v>0</v>
      </c>
    </row>
    <row r="21" spans="1:39" s="42" customFormat="1" ht="15" customHeight="1">
      <c r="A21" s="116" t="s">
        <v>60</v>
      </c>
      <c r="B21" s="117" t="s">
        <v>279</v>
      </c>
      <c r="C21" s="111">
        <f t="shared" si="4"/>
        <v>0</v>
      </c>
      <c r="D21" s="118">
        <v>0</v>
      </c>
      <c r="E21" s="118">
        <v>0</v>
      </c>
      <c r="F21" s="118">
        <v>0</v>
      </c>
      <c r="G21" s="118">
        <f t="shared" si="1"/>
        <v>0</v>
      </c>
      <c r="H21" s="118">
        <v>0</v>
      </c>
      <c r="I21" s="118">
        <v>0</v>
      </c>
      <c r="J21" s="118">
        <v>0</v>
      </c>
      <c r="K21" s="118">
        <f t="shared" si="2"/>
        <v>0</v>
      </c>
      <c r="L21" s="118">
        <v>0</v>
      </c>
      <c r="M21" s="118">
        <v>0</v>
      </c>
      <c r="N21" s="118">
        <f t="shared" si="3"/>
        <v>0</v>
      </c>
      <c r="O21" s="118">
        <v>0</v>
      </c>
      <c r="P21" s="118">
        <v>0</v>
      </c>
      <c r="AJ21" s="42" t="s">
        <v>280</v>
      </c>
      <c r="AK21" s="42" t="s">
        <v>281</v>
      </c>
      <c r="AL21" s="42" t="s">
        <v>282</v>
      </c>
      <c r="AM21" s="113" t="s">
        <v>283</v>
      </c>
    </row>
    <row r="22" spans="1:39" s="42" customFormat="1" ht="15" customHeight="1">
      <c r="A22" s="116" t="s">
        <v>61</v>
      </c>
      <c r="B22" s="117" t="s">
        <v>284</v>
      </c>
      <c r="C22" s="111">
        <f t="shared" si="4"/>
        <v>0</v>
      </c>
      <c r="D22" s="118">
        <v>0</v>
      </c>
      <c r="E22" s="118">
        <v>0</v>
      </c>
      <c r="F22" s="118">
        <v>0</v>
      </c>
      <c r="G22" s="118">
        <f t="shared" si="1"/>
        <v>0</v>
      </c>
      <c r="H22" s="118">
        <v>0</v>
      </c>
      <c r="I22" s="118">
        <v>0</v>
      </c>
      <c r="J22" s="118">
        <v>0</v>
      </c>
      <c r="K22" s="118">
        <f t="shared" si="2"/>
        <v>0</v>
      </c>
      <c r="L22" s="118">
        <v>0</v>
      </c>
      <c r="M22" s="118">
        <v>0</v>
      </c>
      <c r="N22" s="118">
        <f t="shared" si="3"/>
        <v>0</v>
      </c>
      <c r="O22" s="118">
        <v>0</v>
      </c>
      <c r="P22" s="118">
        <v>0</v>
      </c>
      <c r="AM22" s="113" t="s">
        <v>285</v>
      </c>
    </row>
    <row r="23" spans="1:16" s="42" customFormat="1" ht="15" customHeight="1">
      <c r="A23" s="116" t="s">
        <v>62</v>
      </c>
      <c r="B23" s="117" t="s">
        <v>286</v>
      </c>
      <c r="C23" s="111">
        <f t="shared" si="4"/>
        <v>0</v>
      </c>
      <c r="D23" s="118">
        <v>0</v>
      </c>
      <c r="E23" s="118">
        <v>0</v>
      </c>
      <c r="F23" s="118">
        <v>0</v>
      </c>
      <c r="G23" s="118">
        <f t="shared" si="1"/>
        <v>0</v>
      </c>
      <c r="H23" s="118">
        <v>0</v>
      </c>
      <c r="I23" s="118">
        <v>0</v>
      </c>
      <c r="J23" s="118">
        <v>0</v>
      </c>
      <c r="K23" s="118">
        <f t="shared" si="2"/>
        <v>0</v>
      </c>
      <c r="L23" s="118">
        <v>0</v>
      </c>
      <c r="M23" s="118">
        <v>0</v>
      </c>
      <c r="N23" s="118">
        <f t="shared" si="3"/>
        <v>0</v>
      </c>
      <c r="O23" s="118">
        <v>0</v>
      </c>
      <c r="P23" s="118">
        <v>0</v>
      </c>
    </row>
    <row r="24" spans="1:36" s="42" customFormat="1" ht="15" customHeight="1">
      <c r="A24" s="116" t="s">
        <v>63</v>
      </c>
      <c r="B24" s="117" t="s">
        <v>287</v>
      </c>
      <c r="C24" s="111">
        <f t="shared" si="4"/>
        <v>0</v>
      </c>
      <c r="D24" s="118">
        <v>0</v>
      </c>
      <c r="E24" s="118">
        <v>0</v>
      </c>
      <c r="F24" s="118">
        <v>0</v>
      </c>
      <c r="G24" s="118">
        <f t="shared" si="1"/>
        <v>0</v>
      </c>
      <c r="H24" s="118">
        <v>0</v>
      </c>
      <c r="I24" s="118">
        <v>0</v>
      </c>
      <c r="J24" s="118">
        <v>0</v>
      </c>
      <c r="K24" s="118">
        <f t="shared" si="2"/>
        <v>0</v>
      </c>
      <c r="L24" s="118">
        <v>0</v>
      </c>
      <c r="M24" s="118">
        <v>0</v>
      </c>
      <c r="N24" s="118">
        <f t="shared" si="3"/>
        <v>0</v>
      </c>
      <c r="O24" s="118">
        <v>0</v>
      </c>
      <c r="P24" s="118">
        <v>0</v>
      </c>
      <c r="AJ24" s="42" t="s">
        <v>280</v>
      </c>
    </row>
    <row r="25" spans="1:36" s="42" customFormat="1" ht="15" customHeight="1">
      <c r="A25" s="116" t="s">
        <v>83</v>
      </c>
      <c r="B25" s="117" t="s">
        <v>288</v>
      </c>
      <c r="C25" s="111">
        <f t="shared" si="4"/>
        <v>0</v>
      </c>
      <c r="D25" s="118">
        <v>0</v>
      </c>
      <c r="E25" s="118">
        <v>0</v>
      </c>
      <c r="F25" s="118">
        <v>0</v>
      </c>
      <c r="G25" s="118">
        <f t="shared" si="1"/>
        <v>0</v>
      </c>
      <c r="H25" s="118">
        <v>0</v>
      </c>
      <c r="I25" s="118">
        <v>0</v>
      </c>
      <c r="J25" s="118">
        <v>0</v>
      </c>
      <c r="K25" s="118">
        <f t="shared" si="2"/>
        <v>0</v>
      </c>
      <c r="L25" s="118">
        <v>0</v>
      </c>
      <c r="M25" s="118">
        <v>0</v>
      </c>
      <c r="N25" s="118">
        <f t="shared" si="3"/>
        <v>0</v>
      </c>
      <c r="O25" s="118">
        <v>0</v>
      </c>
      <c r="P25" s="118">
        <v>0</v>
      </c>
      <c r="AJ25" s="113" t="s">
        <v>289</v>
      </c>
    </row>
    <row r="26" spans="1:44" s="42" customFormat="1" ht="15" customHeight="1">
      <c r="A26" s="116" t="s">
        <v>84</v>
      </c>
      <c r="B26" s="117" t="s">
        <v>290</v>
      </c>
      <c r="C26" s="111">
        <f t="shared" si="4"/>
        <v>0</v>
      </c>
      <c r="D26" s="118">
        <v>0</v>
      </c>
      <c r="E26" s="118">
        <v>0</v>
      </c>
      <c r="F26" s="118">
        <v>0</v>
      </c>
      <c r="G26" s="118">
        <f t="shared" si="1"/>
        <v>0</v>
      </c>
      <c r="H26" s="118">
        <v>0</v>
      </c>
      <c r="I26" s="118">
        <v>0</v>
      </c>
      <c r="J26" s="118">
        <v>0</v>
      </c>
      <c r="K26" s="118">
        <f t="shared" si="2"/>
        <v>0</v>
      </c>
      <c r="L26" s="118">
        <v>0</v>
      </c>
      <c r="M26" s="118">
        <v>0</v>
      </c>
      <c r="N26" s="118">
        <f t="shared" si="3"/>
        <v>0</v>
      </c>
      <c r="O26" s="118">
        <v>0</v>
      </c>
      <c r="P26" s="118">
        <v>0</v>
      </c>
      <c r="AR26" s="113"/>
    </row>
    <row r="27" spans="1:16" ht="9.75" customHeight="1">
      <c r="A27" s="120"/>
      <c r="B27" s="121"/>
      <c r="C27" s="122"/>
      <c r="D27" s="122"/>
      <c r="E27" s="122"/>
      <c r="F27" s="122"/>
      <c r="G27" s="122"/>
      <c r="H27" s="122"/>
      <c r="I27" s="122"/>
      <c r="J27" s="122"/>
      <c r="K27" s="122"/>
      <c r="L27" s="122"/>
      <c r="M27" s="122"/>
      <c r="N27" s="122"/>
      <c r="O27" s="122"/>
      <c r="P27" s="122"/>
    </row>
    <row r="28" spans="2:35" ht="27" customHeight="1">
      <c r="B28" s="698" t="s">
        <v>357</v>
      </c>
      <c r="C28" s="699"/>
      <c r="D28" s="699"/>
      <c r="E28" s="699"/>
      <c r="F28" s="123"/>
      <c r="G28" s="123"/>
      <c r="H28" s="123"/>
      <c r="I28" s="123"/>
      <c r="J28" s="123"/>
      <c r="K28" s="693" t="s">
        <v>358</v>
      </c>
      <c r="L28" s="693"/>
      <c r="M28" s="693"/>
      <c r="N28" s="693"/>
      <c r="O28" s="693"/>
      <c r="P28" s="693"/>
      <c r="AG28" s="73" t="s">
        <v>292</v>
      </c>
      <c r="AI28" s="113">
        <f>82/88</f>
        <v>0.9318181818181818</v>
      </c>
    </row>
    <row r="29" spans="2:16" ht="16.5">
      <c r="B29" s="699"/>
      <c r="C29" s="699"/>
      <c r="D29" s="699"/>
      <c r="E29" s="699"/>
      <c r="F29" s="123"/>
      <c r="G29" s="123"/>
      <c r="H29" s="123"/>
      <c r="I29" s="123"/>
      <c r="J29" s="123"/>
      <c r="K29" s="693"/>
      <c r="L29" s="693"/>
      <c r="M29" s="693"/>
      <c r="N29" s="693"/>
      <c r="O29" s="693"/>
      <c r="P29" s="693"/>
    </row>
    <row r="30" spans="2:16" ht="21" customHeight="1">
      <c r="B30" s="699"/>
      <c r="C30" s="699"/>
      <c r="D30" s="699"/>
      <c r="E30" s="699"/>
      <c r="F30" s="123"/>
      <c r="G30" s="123"/>
      <c r="H30" s="123"/>
      <c r="I30" s="123"/>
      <c r="J30" s="123"/>
      <c r="K30" s="693"/>
      <c r="L30" s="693"/>
      <c r="M30" s="693"/>
      <c r="N30" s="693"/>
      <c r="O30" s="693"/>
      <c r="P30" s="693"/>
    </row>
    <row r="32" spans="2:16" ht="16.5" customHeight="1">
      <c r="B32" s="701" t="s">
        <v>295</v>
      </c>
      <c r="C32" s="701"/>
      <c r="D32" s="701"/>
      <c r="E32" s="124"/>
      <c r="F32" s="124"/>
      <c r="G32" s="124"/>
      <c r="H32" s="124"/>
      <c r="I32" s="124"/>
      <c r="J32" s="124"/>
      <c r="K32" s="700" t="s">
        <v>359</v>
      </c>
      <c r="L32" s="700"/>
      <c r="M32" s="700"/>
      <c r="N32" s="700"/>
      <c r="O32" s="700"/>
      <c r="P32" s="700"/>
    </row>
    <row r="33" ht="12.75" customHeight="1"/>
    <row r="34" spans="2:5" ht="15.75">
      <c r="B34" s="125"/>
      <c r="C34" s="125"/>
      <c r="D34" s="125"/>
      <c r="E34" s="125"/>
    </row>
    <row r="35" ht="15.75" hidden="1"/>
    <row r="36" spans="2:16" ht="15.75">
      <c r="B36" s="696" t="s">
        <v>248</v>
      </c>
      <c r="C36" s="696"/>
      <c r="D36" s="696"/>
      <c r="E36" s="696"/>
      <c r="F36" s="126"/>
      <c r="G36" s="126"/>
      <c r="H36" s="126"/>
      <c r="I36" s="126"/>
      <c r="K36" s="697" t="s">
        <v>249</v>
      </c>
      <c r="L36" s="697"/>
      <c r="M36" s="697"/>
      <c r="N36" s="697"/>
      <c r="O36" s="697"/>
      <c r="P36" s="697"/>
    </row>
    <row r="39" ht="15.75">
      <c r="A39" s="128" t="s">
        <v>41</v>
      </c>
    </row>
    <row r="40" spans="1:6" ht="15.75">
      <c r="A40" s="129"/>
      <c r="B40" s="130" t="s">
        <v>50</v>
      </c>
      <c r="C40" s="130"/>
      <c r="D40" s="130"/>
      <c r="E40" s="130"/>
      <c r="F40" s="130"/>
    </row>
    <row r="41" spans="1:14" ht="15.75" customHeight="1">
      <c r="A41" s="131" t="s">
        <v>25</v>
      </c>
      <c r="B41" s="695" t="s">
        <v>53</v>
      </c>
      <c r="C41" s="695"/>
      <c r="D41" s="695"/>
      <c r="E41" s="695"/>
      <c r="F41" s="695"/>
      <c r="G41" s="131"/>
      <c r="H41" s="131"/>
      <c r="I41" s="131"/>
      <c r="J41" s="131"/>
      <c r="K41" s="131"/>
      <c r="L41" s="131"/>
      <c r="M41" s="131"/>
      <c r="N41" s="131"/>
    </row>
    <row r="42" spans="1:14" ht="15" customHeight="1">
      <c r="A42" s="131"/>
      <c r="B42" s="694" t="s">
        <v>54</v>
      </c>
      <c r="C42" s="694"/>
      <c r="D42" s="694"/>
      <c r="E42" s="694"/>
      <c r="F42" s="694"/>
      <c r="G42" s="694"/>
      <c r="H42" s="132"/>
      <c r="I42" s="132"/>
      <c r="J42" s="132"/>
      <c r="K42" s="131"/>
      <c r="L42" s="131"/>
      <c r="M42" s="131"/>
      <c r="N42" s="131"/>
    </row>
  </sheetData>
  <sheetProtection/>
  <mergeCells count="45">
    <mergeCell ref="K28:P30"/>
    <mergeCell ref="B42:G42"/>
    <mergeCell ref="B41:F41"/>
    <mergeCell ref="B36:E36"/>
    <mergeCell ref="K36:P36"/>
    <mergeCell ref="B28:E30"/>
    <mergeCell ref="K32:P32"/>
    <mergeCell ref="B32:D32"/>
    <mergeCell ref="M1:P1"/>
    <mergeCell ref="M2:P2"/>
    <mergeCell ref="M3:P3"/>
    <mergeCell ref="H8:H9"/>
    <mergeCell ref="L8:L9"/>
    <mergeCell ref="M8:M9"/>
    <mergeCell ref="K6:M6"/>
    <mergeCell ref="L7:M7"/>
    <mergeCell ref="D4:L4"/>
    <mergeCell ref="D7:F7"/>
    <mergeCell ref="K5:P5"/>
    <mergeCell ref="N7:N9"/>
    <mergeCell ref="N6:P6"/>
    <mergeCell ref="O7:P7"/>
    <mergeCell ref="A11:B11"/>
    <mergeCell ref="P8:P9"/>
    <mergeCell ref="O8:O9"/>
    <mergeCell ref="A12:B12"/>
    <mergeCell ref="A13:B13"/>
    <mergeCell ref="G7:G9"/>
    <mergeCell ref="A10:B10"/>
    <mergeCell ref="A5:B9"/>
    <mergeCell ref="C5:J5"/>
    <mergeCell ref="G6:J6"/>
    <mergeCell ref="C7:C9"/>
    <mergeCell ref="H7:J7"/>
    <mergeCell ref="D8:D9"/>
    <mergeCell ref="A1:B1"/>
    <mergeCell ref="E8:E9"/>
    <mergeCell ref="C6:F6"/>
    <mergeCell ref="F8:F9"/>
    <mergeCell ref="A3:C3"/>
    <mergeCell ref="A2:C2"/>
    <mergeCell ref="D1:L3"/>
    <mergeCell ref="I8:I9"/>
    <mergeCell ref="K7:K9"/>
    <mergeCell ref="J8:J9"/>
  </mergeCells>
  <printOptions/>
  <pageMargins left="0.38" right="0" top="0.18" bottom="0" header="0.09" footer="0.19"/>
  <pageSetup horizontalDpi="600" verticalDpi="600" orientation="landscape" paperSize="9" scale="90" r:id="rId3"/>
  <legacyDrawing r:id="rId2"/>
</worksheet>
</file>

<file path=xl/worksheets/sheet4.xml><?xml version="1.0" encoding="utf-8"?>
<worksheet xmlns="http://schemas.openxmlformats.org/spreadsheetml/2006/main" xmlns:r="http://schemas.openxmlformats.org/officeDocument/2006/relationships">
  <sheetPr>
    <tabColor indexed="39"/>
  </sheetPr>
  <dimension ref="A1:AR42"/>
  <sheetViews>
    <sheetView zoomScalePageLayoutView="0" workbookViewId="0" topLeftCell="A5">
      <selection activeCell="E4" sqref="E4"/>
    </sheetView>
  </sheetViews>
  <sheetFormatPr defaultColWidth="9.00390625" defaultRowHeight="15.75"/>
  <cols>
    <col min="1" max="1" width="4.625" style="33" customWidth="1"/>
    <col min="2" max="2" width="23.875" style="33" customWidth="1"/>
    <col min="3" max="3" width="13.875" style="33" customWidth="1"/>
    <col min="4" max="4" width="11.125" style="33" customWidth="1"/>
    <col min="5" max="5" width="10.125" style="33" customWidth="1"/>
    <col min="6" max="12" width="10.25390625" style="33" customWidth="1"/>
    <col min="13" max="13" width="14.25390625" style="33" customWidth="1"/>
    <col min="14" max="28" width="9.00390625" style="33" customWidth="1"/>
    <col min="29" max="29" width="8.375" style="33" customWidth="1"/>
    <col min="30" max="30" width="9.00390625" style="33" customWidth="1"/>
    <col min="31" max="31" width="11.25390625" style="33" customWidth="1"/>
    <col min="32" max="32" width="13.50390625" style="33" customWidth="1"/>
    <col min="33" max="16384" width="9.00390625" style="33" customWidth="1"/>
  </cols>
  <sheetData>
    <row r="1" spans="1:12" ht="22.5" customHeight="1">
      <c r="A1" s="651" t="s">
        <v>99</v>
      </c>
      <c r="B1" s="651"/>
      <c r="C1" s="651"/>
      <c r="D1" s="705" t="s">
        <v>360</v>
      </c>
      <c r="E1" s="705"/>
      <c r="F1" s="705"/>
      <c r="G1" s="705"/>
      <c r="H1" s="705"/>
      <c r="I1" s="705"/>
      <c r="J1" s="714" t="s">
        <v>361</v>
      </c>
      <c r="K1" s="715"/>
      <c r="L1" s="715"/>
    </row>
    <row r="2" spans="1:13" ht="15.75" customHeight="1">
      <c r="A2" s="716" t="s">
        <v>306</v>
      </c>
      <c r="B2" s="716"/>
      <c r="C2" s="716"/>
      <c r="D2" s="705"/>
      <c r="E2" s="705"/>
      <c r="F2" s="705"/>
      <c r="G2" s="705"/>
      <c r="H2" s="705"/>
      <c r="I2" s="705"/>
      <c r="J2" s="715" t="s">
        <v>307</v>
      </c>
      <c r="K2" s="715"/>
      <c r="L2" s="715"/>
      <c r="M2" s="133"/>
    </row>
    <row r="3" spans="1:13" ht="15.75" customHeight="1">
      <c r="A3" s="637" t="s">
        <v>258</v>
      </c>
      <c r="B3" s="637"/>
      <c r="C3" s="637"/>
      <c r="D3" s="705"/>
      <c r="E3" s="705"/>
      <c r="F3" s="705"/>
      <c r="G3" s="705"/>
      <c r="H3" s="705"/>
      <c r="I3" s="705"/>
      <c r="J3" s="714" t="s">
        <v>362</v>
      </c>
      <c r="K3" s="714"/>
      <c r="L3" s="714"/>
      <c r="M3" s="37"/>
    </row>
    <row r="4" spans="1:13" ht="15.75" customHeight="1">
      <c r="A4" s="712" t="s">
        <v>260</v>
      </c>
      <c r="B4" s="712"/>
      <c r="C4" s="712"/>
      <c r="D4" s="707"/>
      <c r="E4" s="707"/>
      <c r="F4" s="707"/>
      <c r="G4" s="707"/>
      <c r="H4" s="707"/>
      <c r="I4" s="707"/>
      <c r="J4" s="715" t="s">
        <v>308</v>
      </c>
      <c r="K4" s="715"/>
      <c r="L4" s="715"/>
      <c r="M4" s="133"/>
    </row>
    <row r="5" spans="1:13" ht="15.75">
      <c r="A5" s="134"/>
      <c r="B5" s="134"/>
      <c r="C5" s="34"/>
      <c r="D5" s="34"/>
      <c r="E5" s="34"/>
      <c r="F5" s="34"/>
      <c r="G5" s="34"/>
      <c r="H5" s="34"/>
      <c r="I5" s="34"/>
      <c r="J5" s="706" t="s">
        <v>8</v>
      </c>
      <c r="K5" s="706"/>
      <c r="L5" s="706"/>
      <c r="M5" s="133"/>
    </row>
    <row r="6" spans="1:14" ht="15.75">
      <c r="A6" s="719" t="s">
        <v>57</v>
      </c>
      <c r="B6" s="720"/>
      <c r="C6" s="664" t="s">
        <v>309</v>
      </c>
      <c r="D6" s="704" t="s">
        <v>310</v>
      </c>
      <c r="E6" s="704"/>
      <c r="F6" s="704"/>
      <c r="G6" s="704"/>
      <c r="H6" s="704"/>
      <c r="I6" s="704"/>
      <c r="J6" s="648" t="s">
        <v>97</v>
      </c>
      <c r="K6" s="648"/>
      <c r="L6" s="648"/>
      <c r="M6" s="702" t="s">
        <v>311</v>
      </c>
      <c r="N6" s="703" t="s">
        <v>312</v>
      </c>
    </row>
    <row r="7" spans="1:14" ht="15.75" customHeight="1">
      <c r="A7" s="721"/>
      <c r="B7" s="722"/>
      <c r="C7" s="664"/>
      <c r="D7" s="704" t="s">
        <v>7</v>
      </c>
      <c r="E7" s="704"/>
      <c r="F7" s="704"/>
      <c r="G7" s="704"/>
      <c r="H7" s="704"/>
      <c r="I7" s="704"/>
      <c r="J7" s="648"/>
      <c r="K7" s="648"/>
      <c r="L7" s="648"/>
      <c r="M7" s="702"/>
      <c r="N7" s="703"/>
    </row>
    <row r="8" spans="1:14" s="73" customFormat="1" ht="31.5" customHeight="1">
      <c r="A8" s="721"/>
      <c r="B8" s="722"/>
      <c r="C8" s="664"/>
      <c r="D8" s="648" t="s">
        <v>95</v>
      </c>
      <c r="E8" s="648" t="s">
        <v>96</v>
      </c>
      <c r="F8" s="648"/>
      <c r="G8" s="648"/>
      <c r="H8" s="648"/>
      <c r="I8" s="648"/>
      <c r="J8" s="648"/>
      <c r="K8" s="648"/>
      <c r="L8" s="648"/>
      <c r="M8" s="702"/>
      <c r="N8" s="703"/>
    </row>
    <row r="9" spans="1:14" s="73" customFormat="1" ht="15.75" customHeight="1">
      <c r="A9" s="721"/>
      <c r="B9" s="722"/>
      <c r="C9" s="664"/>
      <c r="D9" s="648"/>
      <c r="E9" s="648" t="s">
        <v>98</v>
      </c>
      <c r="F9" s="648" t="s">
        <v>7</v>
      </c>
      <c r="G9" s="648"/>
      <c r="H9" s="648"/>
      <c r="I9" s="648"/>
      <c r="J9" s="648" t="s">
        <v>7</v>
      </c>
      <c r="K9" s="648"/>
      <c r="L9" s="648"/>
      <c r="M9" s="702"/>
      <c r="N9" s="703"/>
    </row>
    <row r="10" spans="1:14" s="73" customFormat="1" ht="86.25" customHeight="1">
      <c r="A10" s="723"/>
      <c r="B10" s="724"/>
      <c r="C10" s="664"/>
      <c r="D10" s="648"/>
      <c r="E10" s="648"/>
      <c r="F10" s="104" t="s">
        <v>22</v>
      </c>
      <c r="G10" s="104" t="s">
        <v>24</v>
      </c>
      <c r="H10" s="104" t="s">
        <v>16</v>
      </c>
      <c r="I10" s="104" t="s">
        <v>23</v>
      </c>
      <c r="J10" s="104" t="s">
        <v>15</v>
      </c>
      <c r="K10" s="104" t="s">
        <v>20</v>
      </c>
      <c r="L10" s="104" t="s">
        <v>21</v>
      </c>
      <c r="M10" s="702"/>
      <c r="N10" s="703"/>
    </row>
    <row r="11" spans="1:32" ht="13.5" customHeight="1">
      <c r="A11" s="729" t="s">
        <v>5</v>
      </c>
      <c r="B11" s="730"/>
      <c r="C11" s="135">
        <v>1</v>
      </c>
      <c r="D11" s="135" t="s">
        <v>44</v>
      </c>
      <c r="E11" s="135" t="s">
        <v>49</v>
      </c>
      <c r="F11" s="135" t="s">
        <v>58</v>
      </c>
      <c r="G11" s="135" t="s">
        <v>59</v>
      </c>
      <c r="H11" s="135" t="s">
        <v>60</v>
      </c>
      <c r="I11" s="135" t="s">
        <v>61</v>
      </c>
      <c r="J11" s="135" t="s">
        <v>62</v>
      </c>
      <c r="K11" s="135" t="s">
        <v>63</v>
      </c>
      <c r="L11" s="135" t="s">
        <v>83</v>
      </c>
      <c r="M11" s="136"/>
      <c r="N11" s="137"/>
      <c r="AF11" s="33" t="s">
        <v>272</v>
      </c>
    </row>
    <row r="12" spans="1:14" ht="24" customHeight="1">
      <c r="A12" s="710" t="s">
        <v>303</v>
      </c>
      <c r="B12" s="711"/>
      <c r="C12" s="138">
        <f aca="true" t="shared" si="0" ref="C12:L12">C14-C13</f>
        <v>-25</v>
      </c>
      <c r="D12" s="138">
        <f t="shared" si="0"/>
        <v>-26</v>
      </c>
      <c r="E12" s="138">
        <f t="shared" si="0"/>
        <v>17</v>
      </c>
      <c r="F12" s="138">
        <f t="shared" si="0"/>
        <v>1</v>
      </c>
      <c r="G12" s="138">
        <f t="shared" si="0"/>
        <v>3</v>
      </c>
      <c r="H12" s="138">
        <f t="shared" si="0"/>
        <v>-1</v>
      </c>
      <c r="I12" s="138">
        <f t="shared" si="0"/>
        <v>-2</v>
      </c>
      <c r="J12" s="138">
        <f t="shared" si="0"/>
        <v>-9</v>
      </c>
      <c r="K12" s="138">
        <f t="shared" si="0"/>
        <v>-13</v>
      </c>
      <c r="L12" s="138">
        <f t="shared" si="0"/>
        <v>-3</v>
      </c>
      <c r="M12" s="136"/>
      <c r="N12" s="137"/>
    </row>
    <row r="13" spans="1:14" ht="23.25" customHeight="1">
      <c r="A13" s="708" t="s">
        <v>259</v>
      </c>
      <c r="B13" s="709"/>
      <c r="C13" s="139">
        <v>59</v>
      </c>
      <c r="D13" s="139">
        <v>43</v>
      </c>
      <c r="E13" s="139">
        <v>0</v>
      </c>
      <c r="F13" s="139">
        <v>5</v>
      </c>
      <c r="G13" s="139">
        <v>2</v>
      </c>
      <c r="H13" s="139">
        <v>7</v>
      </c>
      <c r="I13" s="139">
        <v>2</v>
      </c>
      <c r="J13" s="139">
        <v>10</v>
      </c>
      <c r="K13" s="139">
        <v>44</v>
      </c>
      <c r="L13" s="139">
        <v>5</v>
      </c>
      <c r="M13" s="136"/>
      <c r="N13" s="137"/>
    </row>
    <row r="14" spans="1:37" s="52" customFormat="1" ht="16.5" customHeight="1">
      <c r="A14" s="727" t="s">
        <v>30</v>
      </c>
      <c r="B14" s="728"/>
      <c r="C14" s="140">
        <f aca="true" t="shared" si="1" ref="C14:L14">C15+C16</f>
        <v>34</v>
      </c>
      <c r="D14" s="141">
        <f t="shared" si="1"/>
        <v>17</v>
      </c>
      <c r="E14" s="141">
        <f t="shared" si="1"/>
        <v>17</v>
      </c>
      <c r="F14" s="141">
        <f t="shared" si="1"/>
        <v>6</v>
      </c>
      <c r="G14" s="141">
        <f t="shared" si="1"/>
        <v>5</v>
      </c>
      <c r="H14" s="141">
        <f t="shared" si="1"/>
        <v>6</v>
      </c>
      <c r="I14" s="141">
        <f t="shared" si="1"/>
        <v>0</v>
      </c>
      <c r="J14" s="141">
        <f t="shared" si="1"/>
        <v>1</v>
      </c>
      <c r="K14" s="141">
        <f t="shared" si="1"/>
        <v>31</v>
      </c>
      <c r="L14" s="141">
        <f t="shared" si="1"/>
        <v>2</v>
      </c>
      <c r="M14" s="142">
        <f>'[3]kiem tra du lieu'!$B$6</f>
        <v>34</v>
      </c>
      <c r="N14" s="137">
        <f aca="true" t="shared" si="2" ref="N14:N27">C14-M14</f>
        <v>0</v>
      </c>
      <c r="AK14" s="63"/>
    </row>
    <row r="15" spans="1:14" s="52" customFormat="1" ht="16.5" customHeight="1">
      <c r="A15" s="143" t="s">
        <v>0</v>
      </c>
      <c r="B15" s="144" t="s">
        <v>80</v>
      </c>
      <c r="C15" s="140">
        <f aca="true" t="shared" si="3" ref="C15:C27">D15+E15</f>
        <v>0</v>
      </c>
      <c r="D15" s="145">
        <v>0</v>
      </c>
      <c r="E15" s="146">
        <f aca="true" t="shared" si="4" ref="E15:E27">F15+G15+H15+I15</f>
        <v>0</v>
      </c>
      <c r="F15" s="145">
        <v>0</v>
      </c>
      <c r="G15" s="145">
        <v>0</v>
      </c>
      <c r="H15" s="145">
        <v>0</v>
      </c>
      <c r="I15" s="145">
        <v>0</v>
      </c>
      <c r="J15" s="145">
        <v>0</v>
      </c>
      <c r="K15" s="145">
        <v>0</v>
      </c>
      <c r="L15" s="145">
        <v>0</v>
      </c>
      <c r="M15" s="136">
        <f>'[3]kiem tra du lieu'!$B$7</f>
        <v>0</v>
      </c>
      <c r="N15" s="137">
        <f t="shared" si="2"/>
        <v>0</v>
      </c>
    </row>
    <row r="16" spans="1:38" s="52" customFormat="1" ht="16.5" customHeight="1">
      <c r="A16" s="64" t="s">
        <v>1</v>
      </c>
      <c r="B16" s="60" t="s">
        <v>17</v>
      </c>
      <c r="C16" s="140">
        <f t="shared" si="3"/>
        <v>34</v>
      </c>
      <c r="D16" s="141">
        <f>D17+D18+D19+D20+D21+D22+D23+D24+D25+D26+D27</f>
        <v>17</v>
      </c>
      <c r="E16" s="141">
        <f t="shared" si="4"/>
        <v>17</v>
      </c>
      <c r="F16" s="141">
        <f aca="true" t="shared" si="5" ref="F16:M16">F17+F18+F19+F20+F21+F22+F23+F24+F25+F26+F27</f>
        <v>6</v>
      </c>
      <c r="G16" s="141">
        <f t="shared" si="5"/>
        <v>5</v>
      </c>
      <c r="H16" s="141">
        <f t="shared" si="5"/>
        <v>6</v>
      </c>
      <c r="I16" s="141">
        <f t="shared" si="5"/>
        <v>0</v>
      </c>
      <c r="J16" s="141">
        <f t="shared" si="5"/>
        <v>1</v>
      </c>
      <c r="K16" s="141">
        <f t="shared" si="5"/>
        <v>31</v>
      </c>
      <c r="L16" s="141">
        <f t="shared" si="5"/>
        <v>2</v>
      </c>
      <c r="M16" s="141">
        <f t="shared" si="5"/>
        <v>34</v>
      </c>
      <c r="N16" s="137">
        <f t="shared" si="2"/>
        <v>0</v>
      </c>
      <c r="AL16" s="63"/>
    </row>
    <row r="17" spans="1:32" s="148" customFormat="1" ht="16.5" customHeight="1">
      <c r="A17" s="147" t="s">
        <v>43</v>
      </c>
      <c r="B17" s="68" t="s">
        <v>273</v>
      </c>
      <c r="C17" s="140">
        <f t="shared" si="3"/>
        <v>4</v>
      </c>
      <c r="D17" s="145">
        <v>0</v>
      </c>
      <c r="E17" s="141">
        <f t="shared" si="4"/>
        <v>4</v>
      </c>
      <c r="F17" s="145">
        <v>0</v>
      </c>
      <c r="G17" s="145">
        <v>0</v>
      </c>
      <c r="H17" s="145">
        <v>4</v>
      </c>
      <c r="I17" s="145">
        <v>0</v>
      </c>
      <c r="J17" s="145">
        <v>0</v>
      </c>
      <c r="K17" s="145">
        <v>4</v>
      </c>
      <c r="L17" s="145">
        <v>0</v>
      </c>
      <c r="M17" s="136">
        <f>'[3]kiem tra du lieu'!$B$8</f>
        <v>4</v>
      </c>
      <c r="N17" s="137">
        <f t="shared" si="2"/>
        <v>0</v>
      </c>
      <c r="AF17" s="63" t="s">
        <v>275</v>
      </c>
    </row>
    <row r="18" spans="1:14" s="148" customFormat="1" ht="16.5" customHeight="1">
      <c r="A18" s="147" t="s">
        <v>44</v>
      </c>
      <c r="B18" s="68" t="s">
        <v>305</v>
      </c>
      <c r="C18" s="140">
        <f t="shared" si="3"/>
        <v>1</v>
      </c>
      <c r="D18" s="145">
        <v>0</v>
      </c>
      <c r="E18" s="141">
        <f t="shared" si="4"/>
        <v>1</v>
      </c>
      <c r="F18" s="145">
        <v>0</v>
      </c>
      <c r="G18" s="145">
        <v>1</v>
      </c>
      <c r="H18" s="145">
        <v>0</v>
      </c>
      <c r="I18" s="145">
        <v>0</v>
      </c>
      <c r="J18" s="145">
        <v>0</v>
      </c>
      <c r="K18" s="145">
        <v>1</v>
      </c>
      <c r="L18" s="145">
        <v>0</v>
      </c>
      <c r="M18" s="136">
        <f>'[3]kiem tra du lieu'!$B$9</f>
        <v>1</v>
      </c>
      <c r="N18" s="137">
        <f t="shared" si="2"/>
        <v>0</v>
      </c>
    </row>
    <row r="19" spans="1:14" s="148" customFormat="1" ht="16.5" customHeight="1">
      <c r="A19" s="147" t="s">
        <v>49</v>
      </c>
      <c r="B19" s="68" t="s">
        <v>276</v>
      </c>
      <c r="C19" s="140">
        <f t="shared" si="3"/>
        <v>11</v>
      </c>
      <c r="D19" s="145">
        <v>5</v>
      </c>
      <c r="E19" s="141">
        <f t="shared" si="4"/>
        <v>6</v>
      </c>
      <c r="F19" s="145">
        <v>3</v>
      </c>
      <c r="G19" s="145">
        <v>3</v>
      </c>
      <c r="H19" s="145">
        <v>0</v>
      </c>
      <c r="I19" s="145">
        <v>0</v>
      </c>
      <c r="J19" s="145">
        <v>0</v>
      </c>
      <c r="K19" s="149">
        <v>10</v>
      </c>
      <c r="L19" s="145">
        <v>1</v>
      </c>
      <c r="M19" s="136">
        <f>'[3]kiem tra du lieu'!$B$10</f>
        <v>11</v>
      </c>
      <c r="N19" s="137">
        <f t="shared" si="2"/>
        <v>0</v>
      </c>
    </row>
    <row r="20" spans="1:14" s="148" customFormat="1" ht="16.5" customHeight="1">
      <c r="A20" s="147" t="s">
        <v>58</v>
      </c>
      <c r="B20" s="68" t="s">
        <v>277</v>
      </c>
      <c r="C20" s="140">
        <f t="shared" si="3"/>
        <v>0</v>
      </c>
      <c r="D20" s="149">
        <v>0</v>
      </c>
      <c r="E20" s="141">
        <f t="shared" si="4"/>
        <v>0</v>
      </c>
      <c r="F20" s="145">
        <v>0</v>
      </c>
      <c r="G20" s="145">
        <v>0</v>
      </c>
      <c r="H20" s="145">
        <v>0</v>
      </c>
      <c r="I20" s="145">
        <v>0</v>
      </c>
      <c r="J20" s="145">
        <v>0</v>
      </c>
      <c r="K20" s="145">
        <v>0</v>
      </c>
      <c r="L20" s="145">
        <v>0</v>
      </c>
      <c r="M20" s="136">
        <f>'[3]kiem tra du lieu'!$B$11</f>
        <v>0</v>
      </c>
      <c r="N20" s="137">
        <f t="shared" si="2"/>
        <v>0</v>
      </c>
    </row>
    <row r="21" spans="1:39" s="148" customFormat="1" ht="16.5" customHeight="1">
      <c r="A21" s="147" t="s">
        <v>59</v>
      </c>
      <c r="B21" s="68" t="s">
        <v>278</v>
      </c>
      <c r="C21" s="140">
        <f t="shared" si="3"/>
        <v>2</v>
      </c>
      <c r="D21" s="145">
        <v>0</v>
      </c>
      <c r="E21" s="141">
        <f t="shared" si="4"/>
        <v>2</v>
      </c>
      <c r="F21" s="145">
        <v>0</v>
      </c>
      <c r="G21" s="145">
        <v>0</v>
      </c>
      <c r="H21" s="145">
        <v>2</v>
      </c>
      <c r="I21" s="145">
        <v>0</v>
      </c>
      <c r="J21" s="145">
        <v>0</v>
      </c>
      <c r="K21" s="145">
        <v>1</v>
      </c>
      <c r="L21" s="145">
        <v>1</v>
      </c>
      <c r="M21" s="136">
        <f>'[3]kiem tra du lieu'!$B$12</f>
        <v>2</v>
      </c>
      <c r="N21" s="137">
        <f t="shared" si="2"/>
        <v>0</v>
      </c>
      <c r="AJ21" s="148" t="s">
        <v>280</v>
      </c>
      <c r="AK21" s="148" t="s">
        <v>281</v>
      </c>
      <c r="AL21" s="148" t="s">
        <v>282</v>
      </c>
      <c r="AM21" s="63" t="s">
        <v>283</v>
      </c>
    </row>
    <row r="22" spans="1:39" s="148" customFormat="1" ht="16.5" customHeight="1">
      <c r="A22" s="147" t="s">
        <v>60</v>
      </c>
      <c r="B22" s="68" t="s">
        <v>279</v>
      </c>
      <c r="C22" s="140">
        <f t="shared" si="3"/>
        <v>1</v>
      </c>
      <c r="D22" s="145">
        <v>0</v>
      </c>
      <c r="E22" s="141">
        <f t="shared" si="4"/>
        <v>1</v>
      </c>
      <c r="F22" s="145">
        <v>1</v>
      </c>
      <c r="G22" s="145">
        <v>0</v>
      </c>
      <c r="H22" s="145">
        <v>0</v>
      </c>
      <c r="I22" s="145">
        <v>0</v>
      </c>
      <c r="J22" s="145">
        <v>0</v>
      </c>
      <c r="K22" s="145">
        <v>1</v>
      </c>
      <c r="L22" s="145">
        <v>0</v>
      </c>
      <c r="M22" s="136">
        <f>'[3]kiem tra du lieu'!$B$13</f>
        <v>1</v>
      </c>
      <c r="N22" s="137">
        <f t="shared" si="2"/>
        <v>0</v>
      </c>
      <c r="AM22" s="63" t="s">
        <v>285</v>
      </c>
    </row>
    <row r="23" spans="1:14" s="148" customFormat="1" ht="16.5" customHeight="1">
      <c r="A23" s="147" t="s">
        <v>61</v>
      </c>
      <c r="B23" s="68" t="s">
        <v>284</v>
      </c>
      <c r="C23" s="140">
        <f t="shared" si="3"/>
        <v>1</v>
      </c>
      <c r="D23" s="145">
        <v>1</v>
      </c>
      <c r="E23" s="141">
        <f t="shared" si="4"/>
        <v>0</v>
      </c>
      <c r="F23" s="145">
        <v>0</v>
      </c>
      <c r="G23" s="145">
        <v>0</v>
      </c>
      <c r="H23" s="145">
        <v>0</v>
      </c>
      <c r="I23" s="145">
        <v>0</v>
      </c>
      <c r="J23" s="145">
        <v>0</v>
      </c>
      <c r="K23" s="145">
        <v>1</v>
      </c>
      <c r="L23" s="145">
        <v>0</v>
      </c>
      <c r="M23" s="136">
        <f>'[3]kiem tra du lieu'!$B$14</f>
        <v>1</v>
      </c>
      <c r="N23" s="137">
        <f t="shared" si="2"/>
        <v>0</v>
      </c>
    </row>
    <row r="24" spans="1:36" s="148" customFormat="1" ht="16.5" customHeight="1">
      <c r="A24" s="147" t="s">
        <v>62</v>
      </c>
      <c r="B24" s="68" t="s">
        <v>286</v>
      </c>
      <c r="C24" s="140">
        <f t="shared" si="3"/>
        <v>1</v>
      </c>
      <c r="D24" s="145">
        <v>0</v>
      </c>
      <c r="E24" s="141">
        <f t="shared" si="4"/>
        <v>1</v>
      </c>
      <c r="F24" s="150">
        <v>1</v>
      </c>
      <c r="G24" s="150">
        <v>0</v>
      </c>
      <c r="H24" s="150">
        <v>0</v>
      </c>
      <c r="I24" s="150">
        <v>0</v>
      </c>
      <c r="J24" s="150">
        <v>0</v>
      </c>
      <c r="K24" s="150">
        <v>1</v>
      </c>
      <c r="L24" s="150">
        <v>0</v>
      </c>
      <c r="M24" s="136">
        <f>'[3]kiem tra du lieu'!$B$15</f>
        <v>1</v>
      </c>
      <c r="N24" s="137">
        <f t="shared" si="2"/>
        <v>0</v>
      </c>
      <c r="AJ24" s="148" t="s">
        <v>280</v>
      </c>
    </row>
    <row r="25" spans="1:36" s="148" customFormat="1" ht="16.5" customHeight="1">
      <c r="A25" s="147" t="s">
        <v>63</v>
      </c>
      <c r="B25" s="68" t="s">
        <v>287</v>
      </c>
      <c r="C25" s="140">
        <f t="shared" si="3"/>
        <v>10</v>
      </c>
      <c r="D25" s="145">
        <v>10</v>
      </c>
      <c r="E25" s="141">
        <f t="shared" si="4"/>
        <v>0</v>
      </c>
      <c r="F25" s="145">
        <v>0</v>
      </c>
      <c r="G25" s="145">
        <v>0</v>
      </c>
      <c r="H25" s="145">
        <v>0</v>
      </c>
      <c r="I25" s="145">
        <v>0</v>
      </c>
      <c r="J25" s="145">
        <v>0</v>
      </c>
      <c r="K25" s="145">
        <v>10</v>
      </c>
      <c r="L25" s="145">
        <v>0</v>
      </c>
      <c r="M25" s="136">
        <f>'[3]kiem tra du lieu'!$B$16</f>
        <v>10</v>
      </c>
      <c r="N25" s="137">
        <f t="shared" si="2"/>
        <v>0</v>
      </c>
      <c r="AJ25" s="63" t="s">
        <v>289</v>
      </c>
    </row>
    <row r="26" spans="1:44" s="70" customFormat="1" ht="16.5" customHeight="1">
      <c r="A26" s="151" t="s">
        <v>83</v>
      </c>
      <c r="B26" s="68" t="s">
        <v>288</v>
      </c>
      <c r="C26" s="140">
        <f t="shared" si="3"/>
        <v>2</v>
      </c>
      <c r="D26" s="145">
        <v>0</v>
      </c>
      <c r="E26" s="141">
        <f t="shared" si="4"/>
        <v>2</v>
      </c>
      <c r="F26" s="145">
        <v>1</v>
      </c>
      <c r="G26" s="145">
        <v>1</v>
      </c>
      <c r="H26" s="145">
        <v>0</v>
      </c>
      <c r="I26" s="145">
        <v>0</v>
      </c>
      <c r="J26" s="145">
        <v>0</v>
      </c>
      <c r="K26" s="145">
        <v>2</v>
      </c>
      <c r="L26" s="145">
        <v>0</v>
      </c>
      <c r="M26" s="136">
        <f>'[3]kiem tra du lieu'!$B$17</f>
        <v>2</v>
      </c>
      <c r="N26" s="137">
        <f t="shared" si="2"/>
        <v>0</v>
      </c>
      <c r="AR26" s="152"/>
    </row>
    <row r="27" spans="1:14" s="148" customFormat="1" ht="16.5" customHeight="1">
      <c r="A27" s="147" t="s">
        <v>84</v>
      </c>
      <c r="B27" s="68" t="s">
        <v>290</v>
      </c>
      <c r="C27" s="140">
        <f t="shared" si="3"/>
        <v>1</v>
      </c>
      <c r="D27" s="145">
        <v>1</v>
      </c>
      <c r="E27" s="141">
        <f t="shared" si="4"/>
        <v>0</v>
      </c>
      <c r="F27" s="145">
        <v>0</v>
      </c>
      <c r="G27" s="145">
        <v>0</v>
      </c>
      <c r="H27" s="145">
        <v>0</v>
      </c>
      <c r="I27" s="145">
        <v>0</v>
      </c>
      <c r="J27" s="145">
        <v>1</v>
      </c>
      <c r="K27" s="145">
        <v>0</v>
      </c>
      <c r="L27" s="145">
        <v>0</v>
      </c>
      <c r="M27" s="136">
        <f>'[3]kiem tra du lieu'!$B$18</f>
        <v>1</v>
      </c>
      <c r="N27" s="137">
        <f t="shared" si="2"/>
        <v>0</v>
      </c>
    </row>
    <row r="28" spans="1:35" ht="6" customHeight="1">
      <c r="A28" s="153"/>
      <c r="B28" s="154"/>
      <c r="C28" s="155"/>
      <c r="D28" s="155"/>
      <c r="E28" s="155"/>
      <c r="F28" s="155"/>
      <c r="G28" s="155"/>
      <c r="H28" s="155"/>
      <c r="I28" s="155"/>
      <c r="J28" s="155"/>
      <c r="K28" s="155"/>
      <c r="L28" s="155"/>
      <c r="M28" s="156"/>
      <c r="AG28" s="33" t="s">
        <v>292</v>
      </c>
      <c r="AI28" s="157">
        <f>82/88</f>
        <v>0.9318181818181818</v>
      </c>
    </row>
    <row r="29" spans="1:13" ht="16.5" customHeight="1">
      <c r="A29" s="642" t="s">
        <v>363</v>
      </c>
      <c r="B29" s="731"/>
      <c r="C29" s="731"/>
      <c r="D29" s="731"/>
      <c r="E29" s="158"/>
      <c r="F29" s="158"/>
      <c r="G29" s="158"/>
      <c r="H29" s="717" t="s">
        <v>313</v>
      </c>
      <c r="I29" s="717"/>
      <c r="J29" s="717"/>
      <c r="K29" s="717"/>
      <c r="L29" s="717"/>
      <c r="M29" s="159"/>
    </row>
    <row r="30" spans="1:12" ht="18.75">
      <c r="A30" s="731"/>
      <c r="B30" s="731"/>
      <c r="C30" s="731"/>
      <c r="D30" s="731"/>
      <c r="E30" s="158"/>
      <c r="F30" s="158"/>
      <c r="G30" s="158"/>
      <c r="H30" s="718" t="s">
        <v>314</v>
      </c>
      <c r="I30" s="718"/>
      <c r="J30" s="718"/>
      <c r="K30" s="718"/>
      <c r="L30" s="718"/>
    </row>
    <row r="31" spans="1:12" s="32" customFormat="1" ht="16.5" customHeight="1">
      <c r="A31" s="639"/>
      <c r="B31" s="639"/>
      <c r="C31" s="639"/>
      <c r="D31" s="639"/>
      <c r="E31" s="160"/>
      <c r="F31" s="160"/>
      <c r="G31" s="160"/>
      <c r="H31" s="640"/>
      <c r="I31" s="640"/>
      <c r="J31" s="640"/>
      <c r="K31" s="640"/>
      <c r="L31" s="640"/>
    </row>
    <row r="32" spans="1:12" ht="18.75">
      <c r="A32" s="89"/>
      <c r="B32" s="639" t="s">
        <v>295</v>
      </c>
      <c r="C32" s="639"/>
      <c r="D32" s="639"/>
      <c r="E32" s="160"/>
      <c r="F32" s="160"/>
      <c r="G32" s="160"/>
      <c r="H32" s="160"/>
      <c r="I32" s="713" t="s">
        <v>295</v>
      </c>
      <c r="J32" s="713"/>
      <c r="K32" s="713"/>
      <c r="L32" s="89"/>
    </row>
    <row r="33" spans="1:12" ht="9" customHeight="1">
      <c r="A33" s="161"/>
      <c r="B33" s="162"/>
      <c r="C33" s="162"/>
      <c r="D33" s="162"/>
      <c r="E33" s="162"/>
      <c r="F33" s="162"/>
      <c r="G33" s="162"/>
      <c r="H33" s="162"/>
      <c r="I33" s="162"/>
      <c r="J33" s="162"/>
      <c r="K33" s="161"/>
      <c r="L33" s="161"/>
    </row>
    <row r="34" spans="1:12" ht="18.75">
      <c r="A34" s="161"/>
      <c r="B34" s="162"/>
      <c r="C34" s="162"/>
      <c r="D34" s="162"/>
      <c r="E34" s="162"/>
      <c r="F34" s="162"/>
      <c r="G34" s="162"/>
      <c r="H34" s="162"/>
      <c r="I34" s="162"/>
      <c r="J34" s="162"/>
      <c r="K34" s="161"/>
      <c r="L34" s="161"/>
    </row>
    <row r="35" spans="1:12" ht="9" customHeight="1">
      <c r="A35" s="161"/>
      <c r="B35" s="162"/>
      <c r="C35" s="162"/>
      <c r="D35" s="162"/>
      <c r="E35" s="162"/>
      <c r="F35" s="162"/>
      <c r="G35" s="162"/>
      <c r="H35" s="162"/>
      <c r="I35" s="162"/>
      <c r="J35" s="162"/>
      <c r="K35" s="161"/>
      <c r="L35" s="161"/>
    </row>
    <row r="36" spans="1:12" ht="18.75">
      <c r="A36" s="89"/>
      <c r="B36" s="160"/>
      <c r="C36" s="160"/>
      <c r="D36" s="160"/>
      <c r="E36" s="160"/>
      <c r="F36" s="160"/>
      <c r="G36" s="160"/>
      <c r="H36" s="160"/>
      <c r="I36" s="160"/>
      <c r="J36" s="160"/>
      <c r="K36" s="89"/>
      <c r="L36" s="89"/>
    </row>
    <row r="37" spans="1:13" ht="18.75">
      <c r="A37" s="652" t="s">
        <v>248</v>
      </c>
      <c r="B37" s="652"/>
      <c r="C37" s="652"/>
      <c r="D37" s="652"/>
      <c r="E37" s="91"/>
      <c r="F37" s="91"/>
      <c r="G37" s="91"/>
      <c r="H37" s="653" t="s">
        <v>248</v>
      </c>
      <c r="I37" s="653"/>
      <c r="J37" s="653"/>
      <c r="K37" s="653"/>
      <c r="L37" s="653"/>
      <c r="M37" s="163"/>
    </row>
    <row r="38" spans="1:12" ht="22.5" customHeight="1">
      <c r="A38" s="89"/>
      <c r="B38" s="160"/>
      <c r="C38" s="160"/>
      <c r="D38" s="160"/>
      <c r="E38" s="160"/>
      <c r="F38" s="160"/>
      <c r="G38" s="160"/>
      <c r="H38" s="160"/>
      <c r="I38" s="160"/>
      <c r="J38" s="160"/>
      <c r="K38" s="89"/>
      <c r="L38" s="89"/>
    </row>
    <row r="39" spans="1:12" ht="19.5">
      <c r="A39" s="164" t="s">
        <v>39</v>
      </c>
      <c r="B39" s="160"/>
      <c r="C39" s="160"/>
      <c r="D39" s="160"/>
      <c r="E39" s="160"/>
      <c r="F39" s="160"/>
      <c r="G39" s="160"/>
      <c r="H39" s="160"/>
      <c r="I39" s="160"/>
      <c r="J39" s="160"/>
      <c r="K39" s="89"/>
      <c r="L39" s="89"/>
    </row>
    <row r="40" spans="2:12" ht="15.75" customHeight="1">
      <c r="B40" s="726" t="s">
        <v>50</v>
      </c>
      <c r="C40" s="726"/>
      <c r="D40" s="726"/>
      <c r="E40" s="726"/>
      <c r="F40" s="726"/>
      <c r="G40" s="726"/>
      <c r="H40" s="726"/>
      <c r="I40" s="726"/>
      <c r="J40" s="726"/>
      <c r="K40" s="726"/>
      <c r="L40" s="726"/>
    </row>
    <row r="41" spans="1:12" ht="16.5" customHeight="1">
      <c r="A41" s="165"/>
      <c r="B41" s="725" t="s">
        <v>52</v>
      </c>
      <c r="C41" s="725"/>
      <c r="D41" s="725"/>
      <c r="E41" s="725"/>
      <c r="F41" s="725"/>
      <c r="G41" s="725"/>
      <c r="H41" s="725"/>
      <c r="I41" s="725"/>
      <c r="J41" s="725"/>
      <c r="K41" s="725"/>
      <c r="L41" s="725"/>
    </row>
    <row r="42" ht="15.75">
      <c r="B42" s="38" t="s">
        <v>51</v>
      </c>
    </row>
  </sheetData>
  <sheetProtection/>
  <mergeCells count="38">
    <mergeCell ref="A31:D31"/>
    <mergeCell ref="H29:L29"/>
    <mergeCell ref="H30:L30"/>
    <mergeCell ref="H31:L31"/>
    <mergeCell ref="A6:B10"/>
    <mergeCell ref="B41:L41"/>
    <mergeCell ref="B40:L40"/>
    <mergeCell ref="A14:B14"/>
    <mergeCell ref="A11:B11"/>
    <mergeCell ref="A29:D30"/>
    <mergeCell ref="H37:L37"/>
    <mergeCell ref="A37:D37"/>
    <mergeCell ref="B32:D32"/>
    <mergeCell ref="I32:K32"/>
    <mergeCell ref="J1:L1"/>
    <mergeCell ref="J2:L2"/>
    <mergeCell ref="J3:L3"/>
    <mergeCell ref="J4:L4"/>
    <mergeCell ref="A1:C1"/>
    <mergeCell ref="A2:C2"/>
    <mergeCell ref="A3:C3"/>
    <mergeCell ref="D1:I3"/>
    <mergeCell ref="J5:L5"/>
    <mergeCell ref="D4:I4"/>
    <mergeCell ref="A13:B13"/>
    <mergeCell ref="A12:B12"/>
    <mergeCell ref="J9:L9"/>
    <mergeCell ref="J6:L8"/>
    <mergeCell ref="D7:I7"/>
    <mergeCell ref="A4:C4"/>
    <mergeCell ref="D8:D10"/>
    <mergeCell ref="F9:I9"/>
    <mergeCell ref="M6:M10"/>
    <mergeCell ref="N6:N10"/>
    <mergeCell ref="C6:C10"/>
    <mergeCell ref="E9:E10"/>
    <mergeCell ref="D6:I6"/>
    <mergeCell ref="E8:I8"/>
  </mergeCells>
  <printOptions/>
  <pageMargins left="0.61" right="0.21" top="0.22" bottom="0.11" header="0.18" footer="0.17"/>
  <pageSetup horizontalDpi="600" verticalDpi="600" orientation="landscape" paperSize="9" scale="90" r:id="rId3"/>
  <legacyDrawing r:id="rId2"/>
</worksheet>
</file>

<file path=xl/worksheets/sheet5.xml><?xml version="1.0" encoding="utf-8"?>
<worksheet xmlns="http://schemas.openxmlformats.org/spreadsheetml/2006/main" xmlns:r="http://schemas.openxmlformats.org/officeDocument/2006/relationships">
  <sheetPr>
    <tabColor indexed="57"/>
  </sheetPr>
  <dimension ref="A1:U40"/>
  <sheetViews>
    <sheetView showZeros="0" zoomScalePageLayoutView="0" workbookViewId="0" topLeftCell="A1">
      <selection activeCell="E4" sqref="E4"/>
    </sheetView>
  </sheetViews>
  <sheetFormatPr defaultColWidth="8.00390625" defaultRowHeight="15.75"/>
  <cols>
    <col min="1" max="1" width="3.625" style="184" customWidth="1"/>
    <col min="2" max="2" width="18.25390625" style="184" customWidth="1"/>
    <col min="3" max="3" width="10.625" style="184" customWidth="1"/>
    <col min="4" max="4" width="6.875" style="184" customWidth="1"/>
    <col min="5" max="8" width="5.00390625" style="184" customWidth="1"/>
    <col min="9" max="9" width="4.75390625" style="184" customWidth="1"/>
    <col min="10" max="10" width="5.00390625" style="184" customWidth="1"/>
    <col min="11" max="11" width="5.75390625" style="184" customWidth="1"/>
    <col min="12" max="12" width="5.375" style="184" customWidth="1"/>
    <col min="13" max="13" width="5.00390625" style="184" customWidth="1"/>
    <col min="14" max="14" width="5.375" style="184" customWidth="1"/>
    <col min="15" max="15" width="5.00390625" style="184" customWidth="1"/>
    <col min="16" max="16" width="5.75390625" style="184" customWidth="1"/>
    <col min="17" max="20" width="5.00390625" style="184" customWidth="1"/>
    <col min="21" max="16384" width="8.00390625" style="184" customWidth="1"/>
  </cols>
  <sheetData>
    <row r="1" spans="1:21" ht="16.5" customHeight="1">
      <c r="A1" s="748" t="s">
        <v>136</v>
      </c>
      <c r="B1" s="748"/>
      <c r="C1" s="748"/>
      <c r="D1" s="743" t="s">
        <v>317</v>
      </c>
      <c r="E1" s="744"/>
      <c r="F1" s="744"/>
      <c r="G1" s="744"/>
      <c r="H1" s="744"/>
      <c r="I1" s="744"/>
      <c r="J1" s="744"/>
      <c r="K1" s="744"/>
      <c r="L1" s="744"/>
      <c r="M1" s="744"/>
      <c r="N1" s="744"/>
      <c r="O1" s="212"/>
      <c r="P1" s="169" t="s">
        <v>367</v>
      </c>
      <c r="Q1" s="168"/>
      <c r="R1" s="168"/>
      <c r="S1" s="168"/>
      <c r="T1" s="168"/>
      <c r="U1" s="212"/>
    </row>
    <row r="2" spans="1:21" ht="16.5" customHeight="1">
      <c r="A2" s="745" t="s">
        <v>318</v>
      </c>
      <c r="B2" s="745"/>
      <c r="C2" s="745"/>
      <c r="D2" s="744"/>
      <c r="E2" s="744"/>
      <c r="F2" s="744"/>
      <c r="G2" s="744"/>
      <c r="H2" s="744"/>
      <c r="I2" s="744"/>
      <c r="J2" s="744"/>
      <c r="K2" s="744"/>
      <c r="L2" s="744"/>
      <c r="M2" s="744"/>
      <c r="N2" s="744"/>
      <c r="O2" s="213"/>
      <c r="P2" s="736" t="s">
        <v>319</v>
      </c>
      <c r="Q2" s="736"/>
      <c r="R2" s="736"/>
      <c r="S2" s="736"/>
      <c r="T2" s="736"/>
      <c r="U2" s="213"/>
    </row>
    <row r="3" spans="1:21" ht="16.5" customHeight="1">
      <c r="A3" s="764" t="s">
        <v>320</v>
      </c>
      <c r="B3" s="764"/>
      <c r="C3" s="764"/>
      <c r="D3" s="749" t="s">
        <v>321</v>
      </c>
      <c r="E3" s="749"/>
      <c r="F3" s="749"/>
      <c r="G3" s="749"/>
      <c r="H3" s="749"/>
      <c r="I3" s="749"/>
      <c r="J3" s="749"/>
      <c r="K3" s="749"/>
      <c r="L3" s="749"/>
      <c r="M3" s="749"/>
      <c r="N3" s="749"/>
      <c r="O3" s="213"/>
      <c r="P3" s="173" t="s">
        <v>366</v>
      </c>
      <c r="Q3" s="213"/>
      <c r="R3" s="213"/>
      <c r="S3" s="213"/>
      <c r="T3" s="213"/>
      <c r="U3" s="213"/>
    </row>
    <row r="4" spans="1:21" ht="16.5" customHeight="1">
      <c r="A4" s="750" t="s">
        <v>260</v>
      </c>
      <c r="B4" s="750"/>
      <c r="C4" s="750"/>
      <c r="D4" s="771"/>
      <c r="E4" s="771"/>
      <c r="F4" s="771"/>
      <c r="G4" s="771"/>
      <c r="H4" s="771"/>
      <c r="I4" s="771"/>
      <c r="J4" s="771"/>
      <c r="K4" s="771"/>
      <c r="L4" s="771"/>
      <c r="M4" s="771"/>
      <c r="N4" s="771"/>
      <c r="O4" s="213"/>
      <c r="P4" s="172" t="s">
        <v>299</v>
      </c>
      <c r="Q4" s="213"/>
      <c r="R4" s="213"/>
      <c r="S4" s="213"/>
      <c r="T4" s="213"/>
      <c r="U4" s="213"/>
    </row>
    <row r="5" spans="12:21" ht="16.5" customHeight="1">
      <c r="L5" s="214"/>
      <c r="M5" s="214"/>
      <c r="N5" s="214"/>
      <c r="O5" s="176"/>
      <c r="P5" s="175" t="s">
        <v>322</v>
      </c>
      <c r="Q5" s="176"/>
      <c r="R5" s="176"/>
      <c r="S5" s="176"/>
      <c r="T5" s="176"/>
      <c r="U5" s="172"/>
    </row>
    <row r="6" spans="1:21" s="217" customFormat="1" ht="15.75" customHeight="1">
      <c r="A6" s="737" t="s">
        <v>57</v>
      </c>
      <c r="B6" s="738"/>
      <c r="C6" s="732" t="s">
        <v>137</v>
      </c>
      <c r="D6" s="746" t="s">
        <v>138</v>
      </c>
      <c r="E6" s="747"/>
      <c r="F6" s="747"/>
      <c r="G6" s="747"/>
      <c r="H6" s="747"/>
      <c r="I6" s="747"/>
      <c r="J6" s="747"/>
      <c r="K6" s="747"/>
      <c r="L6" s="747"/>
      <c r="M6" s="747"/>
      <c r="N6" s="747"/>
      <c r="O6" s="747"/>
      <c r="P6" s="747"/>
      <c r="Q6" s="747"/>
      <c r="R6" s="747"/>
      <c r="S6" s="747"/>
      <c r="T6" s="732" t="s">
        <v>139</v>
      </c>
      <c r="U6" s="216"/>
    </row>
    <row r="7" spans="1:20" s="218" customFormat="1" ht="12.75" customHeight="1">
      <c r="A7" s="739"/>
      <c r="B7" s="740"/>
      <c r="C7" s="732"/>
      <c r="D7" s="768" t="s">
        <v>134</v>
      </c>
      <c r="E7" s="747" t="s">
        <v>7</v>
      </c>
      <c r="F7" s="747"/>
      <c r="G7" s="747"/>
      <c r="H7" s="747"/>
      <c r="I7" s="747"/>
      <c r="J7" s="747"/>
      <c r="K7" s="747"/>
      <c r="L7" s="747"/>
      <c r="M7" s="747"/>
      <c r="N7" s="747"/>
      <c r="O7" s="747"/>
      <c r="P7" s="747"/>
      <c r="Q7" s="747"/>
      <c r="R7" s="747"/>
      <c r="S7" s="747"/>
      <c r="T7" s="732"/>
    </row>
    <row r="8" spans="1:21" s="218" customFormat="1" ht="43.5" customHeight="1">
      <c r="A8" s="739"/>
      <c r="B8" s="740"/>
      <c r="C8" s="732"/>
      <c r="D8" s="769"/>
      <c r="E8" s="735" t="s">
        <v>140</v>
      </c>
      <c r="F8" s="732"/>
      <c r="G8" s="732"/>
      <c r="H8" s="732" t="s">
        <v>141</v>
      </c>
      <c r="I8" s="732"/>
      <c r="J8" s="732"/>
      <c r="K8" s="732" t="s">
        <v>142</v>
      </c>
      <c r="L8" s="732"/>
      <c r="M8" s="732" t="s">
        <v>143</v>
      </c>
      <c r="N8" s="732"/>
      <c r="O8" s="732"/>
      <c r="P8" s="732" t="s">
        <v>144</v>
      </c>
      <c r="Q8" s="732" t="s">
        <v>145</v>
      </c>
      <c r="R8" s="732" t="s">
        <v>146</v>
      </c>
      <c r="S8" s="751" t="s">
        <v>147</v>
      </c>
      <c r="T8" s="732"/>
      <c r="U8" s="761" t="s">
        <v>323</v>
      </c>
    </row>
    <row r="9" spans="1:21" s="218" customFormat="1" ht="44.25" customHeight="1">
      <c r="A9" s="741"/>
      <c r="B9" s="742"/>
      <c r="C9" s="732"/>
      <c r="D9" s="770"/>
      <c r="E9" s="219" t="s">
        <v>148</v>
      </c>
      <c r="F9" s="215" t="s">
        <v>149</v>
      </c>
      <c r="G9" s="215" t="s">
        <v>324</v>
      </c>
      <c r="H9" s="215" t="s">
        <v>150</v>
      </c>
      <c r="I9" s="215" t="s">
        <v>151</v>
      </c>
      <c r="J9" s="215" t="s">
        <v>152</v>
      </c>
      <c r="K9" s="215" t="s">
        <v>149</v>
      </c>
      <c r="L9" s="215" t="s">
        <v>153</v>
      </c>
      <c r="M9" s="215" t="s">
        <v>154</v>
      </c>
      <c r="N9" s="215" t="s">
        <v>155</v>
      </c>
      <c r="O9" s="215" t="s">
        <v>325</v>
      </c>
      <c r="P9" s="732"/>
      <c r="Q9" s="732"/>
      <c r="R9" s="732"/>
      <c r="S9" s="751"/>
      <c r="T9" s="732"/>
      <c r="U9" s="762"/>
    </row>
    <row r="10" spans="1:21" s="222" customFormat="1" ht="15.75" customHeight="1">
      <c r="A10" s="765" t="s">
        <v>6</v>
      </c>
      <c r="B10" s="766"/>
      <c r="C10" s="220">
        <v>1</v>
      </c>
      <c r="D10" s="220">
        <v>2</v>
      </c>
      <c r="E10" s="221">
        <v>3</v>
      </c>
      <c r="F10" s="221">
        <v>4</v>
      </c>
      <c r="G10" s="221">
        <v>5</v>
      </c>
      <c r="H10" s="221">
        <v>6</v>
      </c>
      <c r="I10" s="221">
        <v>7</v>
      </c>
      <c r="J10" s="221">
        <v>8</v>
      </c>
      <c r="K10" s="221">
        <v>9</v>
      </c>
      <c r="L10" s="221">
        <v>10</v>
      </c>
      <c r="M10" s="221">
        <v>11</v>
      </c>
      <c r="N10" s="221">
        <v>12</v>
      </c>
      <c r="O10" s="221">
        <v>13</v>
      </c>
      <c r="P10" s="221">
        <v>14</v>
      </c>
      <c r="Q10" s="221">
        <v>15</v>
      </c>
      <c r="R10" s="221">
        <v>16</v>
      </c>
      <c r="S10" s="221">
        <v>17</v>
      </c>
      <c r="T10" s="221">
        <v>18</v>
      </c>
      <c r="U10" s="762"/>
    </row>
    <row r="11" spans="1:21" s="222" customFormat="1" ht="15.75" customHeight="1">
      <c r="A11" s="733" t="s">
        <v>303</v>
      </c>
      <c r="B11" s="734"/>
      <c r="C11" s="223">
        <f aca="true" t="shared" si="0" ref="C11:T11">C13-C12</f>
        <v>-2</v>
      </c>
      <c r="D11" s="223">
        <f t="shared" si="0"/>
        <v>0</v>
      </c>
      <c r="E11" s="223">
        <f t="shared" si="0"/>
        <v>0</v>
      </c>
      <c r="F11" s="223">
        <f t="shared" si="0"/>
        <v>8</v>
      </c>
      <c r="G11" s="223">
        <f t="shared" si="0"/>
        <v>-4</v>
      </c>
      <c r="H11" s="223">
        <f t="shared" si="0"/>
        <v>0</v>
      </c>
      <c r="I11" s="223">
        <f t="shared" si="0"/>
        <v>0</v>
      </c>
      <c r="J11" s="223">
        <f t="shared" si="0"/>
        <v>0</v>
      </c>
      <c r="K11" s="223">
        <f t="shared" si="0"/>
        <v>0</v>
      </c>
      <c r="L11" s="223">
        <f t="shared" si="0"/>
        <v>-3</v>
      </c>
      <c r="M11" s="223">
        <f t="shared" si="0"/>
        <v>0</v>
      </c>
      <c r="N11" s="223">
        <f t="shared" si="0"/>
        <v>1</v>
      </c>
      <c r="O11" s="223">
        <f t="shared" si="0"/>
        <v>-1</v>
      </c>
      <c r="P11" s="223">
        <f t="shared" si="0"/>
        <v>0</v>
      </c>
      <c r="Q11" s="223">
        <f t="shared" si="0"/>
        <v>0</v>
      </c>
      <c r="R11" s="223">
        <f t="shared" si="0"/>
        <v>0</v>
      </c>
      <c r="S11" s="223">
        <f t="shared" si="0"/>
        <v>-1</v>
      </c>
      <c r="T11" s="223">
        <f t="shared" si="0"/>
        <v>-2</v>
      </c>
      <c r="U11" s="763"/>
    </row>
    <row r="12" spans="1:21" s="222" customFormat="1" ht="15.75" customHeight="1">
      <c r="A12" s="752" t="s">
        <v>304</v>
      </c>
      <c r="B12" s="753"/>
      <c r="C12" s="224">
        <v>125</v>
      </c>
      <c r="D12" s="224">
        <v>122</v>
      </c>
      <c r="E12" s="224">
        <v>0</v>
      </c>
      <c r="F12" s="224">
        <v>3</v>
      </c>
      <c r="G12" s="224">
        <v>43</v>
      </c>
      <c r="H12" s="224">
        <v>0</v>
      </c>
      <c r="I12" s="224">
        <v>0</v>
      </c>
      <c r="J12" s="224">
        <v>8</v>
      </c>
      <c r="K12" s="224">
        <v>4</v>
      </c>
      <c r="L12" s="224">
        <v>10</v>
      </c>
      <c r="M12" s="224">
        <v>0</v>
      </c>
      <c r="N12" s="224">
        <v>0</v>
      </c>
      <c r="O12" s="224">
        <v>20</v>
      </c>
      <c r="P12" s="224">
        <v>2</v>
      </c>
      <c r="Q12" s="224">
        <v>16</v>
      </c>
      <c r="R12" s="224">
        <v>0</v>
      </c>
      <c r="S12" s="224">
        <v>16</v>
      </c>
      <c r="T12" s="224">
        <v>3</v>
      </c>
      <c r="U12" s="225">
        <f>D12-'Báo cáo chất lượng CB Mẫu 14'!C14</f>
        <v>0</v>
      </c>
    </row>
    <row r="13" spans="1:21" s="222" customFormat="1" ht="15.75" customHeight="1">
      <c r="A13" s="758" t="s">
        <v>30</v>
      </c>
      <c r="B13" s="759"/>
      <c r="C13" s="226">
        <f aca="true" t="shared" si="1" ref="C13:T13">C14+C15</f>
        <v>123</v>
      </c>
      <c r="D13" s="226">
        <f t="shared" si="1"/>
        <v>122</v>
      </c>
      <c r="E13" s="226">
        <f t="shared" si="1"/>
        <v>0</v>
      </c>
      <c r="F13" s="226">
        <f t="shared" si="1"/>
        <v>11</v>
      </c>
      <c r="G13" s="226">
        <f t="shared" si="1"/>
        <v>39</v>
      </c>
      <c r="H13" s="226">
        <f t="shared" si="1"/>
        <v>0</v>
      </c>
      <c r="I13" s="226">
        <f t="shared" si="1"/>
        <v>0</v>
      </c>
      <c r="J13" s="226">
        <f t="shared" si="1"/>
        <v>8</v>
      </c>
      <c r="K13" s="226">
        <f t="shared" si="1"/>
        <v>4</v>
      </c>
      <c r="L13" s="226">
        <f t="shared" si="1"/>
        <v>7</v>
      </c>
      <c r="M13" s="226">
        <f t="shared" si="1"/>
        <v>0</v>
      </c>
      <c r="N13" s="226">
        <f t="shared" si="1"/>
        <v>1</v>
      </c>
      <c r="O13" s="226">
        <f t="shared" si="1"/>
        <v>19</v>
      </c>
      <c r="P13" s="226">
        <f t="shared" si="1"/>
        <v>2</v>
      </c>
      <c r="Q13" s="226">
        <f t="shared" si="1"/>
        <v>16</v>
      </c>
      <c r="R13" s="226">
        <f t="shared" si="1"/>
        <v>0</v>
      </c>
      <c r="S13" s="226">
        <f t="shared" si="1"/>
        <v>15</v>
      </c>
      <c r="T13" s="226">
        <f t="shared" si="1"/>
        <v>1</v>
      </c>
      <c r="U13" s="225">
        <f>D13-'Báo cáo chất lượng CB Mẫu 14'!C14</f>
        <v>0</v>
      </c>
    </row>
    <row r="14" spans="1:21" s="222" customFormat="1" ht="15.75" customHeight="1">
      <c r="A14" s="227" t="s">
        <v>0</v>
      </c>
      <c r="B14" s="179" t="s">
        <v>80</v>
      </c>
      <c r="C14" s="226">
        <f aca="true" t="shared" si="2" ref="C14:C26">D14+T14</f>
        <v>25</v>
      </c>
      <c r="D14" s="226">
        <f aca="true" t="shared" si="3" ref="D14:D26">SUM(E14:S14)</f>
        <v>25</v>
      </c>
      <c r="E14" s="228"/>
      <c r="F14" s="228">
        <v>4</v>
      </c>
      <c r="G14" s="228">
        <v>5</v>
      </c>
      <c r="H14" s="228"/>
      <c r="I14" s="228"/>
      <c r="J14" s="228">
        <v>2</v>
      </c>
      <c r="K14" s="228"/>
      <c r="L14" s="228">
        <v>3</v>
      </c>
      <c r="M14" s="228"/>
      <c r="N14" s="228">
        <v>1</v>
      </c>
      <c r="O14" s="228">
        <v>5</v>
      </c>
      <c r="P14" s="228"/>
      <c r="Q14" s="228">
        <v>2</v>
      </c>
      <c r="R14" s="228"/>
      <c r="S14" s="228">
        <v>3</v>
      </c>
      <c r="T14" s="228">
        <v>0</v>
      </c>
      <c r="U14" s="225">
        <f>D14-'Báo cáo chất lượng CB Mẫu 14'!C15</f>
        <v>0</v>
      </c>
    </row>
    <row r="15" spans="1:21" s="222" customFormat="1" ht="15.75" customHeight="1">
      <c r="A15" s="229" t="s">
        <v>1</v>
      </c>
      <c r="B15" s="179" t="s">
        <v>17</v>
      </c>
      <c r="C15" s="226">
        <f t="shared" si="2"/>
        <v>98</v>
      </c>
      <c r="D15" s="226">
        <f t="shared" si="3"/>
        <v>97</v>
      </c>
      <c r="E15" s="226">
        <f aca="true" t="shared" si="4" ref="E15:T15">SUM(E16:E26)</f>
        <v>0</v>
      </c>
      <c r="F15" s="226">
        <f t="shared" si="4"/>
        <v>7</v>
      </c>
      <c r="G15" s="226">
        <f t="shared" si="4"/>
        <v>34</v>
      </c>
      <c r="H15" s="226">
        <f t="shared" si="4"/>
        <v>0</v>
      </c>
      <c r="I15" s="226">
        <f t="shared" si="4"/>
        <v>0</v>
      </c>
      <c r="J15" s="226">
        <f t="shared" si="4"/>
        <v>6</v>
      </c>
      <c r="K15" s="226">
        <f t="shared" si="4"/>
        <v>4</v>
      </c>
      <c r="L15" s="226">
        <f t="shared" si="4"/>
        <v>4</v>
      </c>
      <c r="M15" s="226">
        <f t="shared" si="4"/>
        <v>0</v>
      </c>
      <c r="N15" s="226">
        <f t="shared" si="4"/>
        <v>0</v>
      </c>
      <c r="O15" s="226">
        <f t="shared" si="4"/>
        <v>14</v>
      </c>
      <c r="P15" s="226">
        <f t="shared" si="4"/>
        <v>2</v>
      </c>
      <c r="Q15" s="226">
        <f t="shared" si="4"/>
        <v>14</v>
      </c>
      <c r="R15" s="226">
        <f t="shared" si="4"/>
        <v>0</v>
      </c>
      <c r="S15" s="226">
        <f t="shared" si="4"/>
        <v>12</v>
      </c>
      <c r="T15" s="226">
        <f t="shared" si="4"/>
        <v>1</v>
      </c>
      <c r="U15" s="225">
        <f>D15-'Báo cáo chất lượng CB Mẫu 14'!C16</f>
        <v>0</v>
      </c>
    </row>
    <row r="16" spans="1:21" s="222" customFormat="1" ht="15.75" customHeight="1">
      <c r="A16" s="230" t="s">
        <v>43</v>
      </c>
      <c r="B16" s="68" t="s">
        <v>273</v>
      </c>
      <c r="C16" s="226">
        <f t="shared" si="2"/>
        <v>9</v>
      </c>
      <c r="D16" s="226">
        <f t="shared" si="3"/>
        <v>8</v>
      </c>
      <c r="E16" s="231"/>
      <c r="F16" s="231"/>
      <c r="G16" s="231">
        <v>5</v>
      </c>
      <c r="H16" s="231"/>
      <c r="I16" s="231"/>
      <c r="J16" s="231"/>
      <c r="K16" s="231"/>
      <c r="L16" s="231"/>
      <c r="M16" s="231"/>
      <c r="N16" s="231"/>
      <c r="O16" s="231">
        <v>1</v>
      </c>
      <c r="P16" s="231"/>
      <c r="Q16" s="231">
        <v>1</v>
      </c>
      <c r="R16" s="231"/>
      <c r="S16" s="231">
        <v>1</v>
      </c>
      <c r="T16" s="231">
        <v>1</v>
      </c>
      <c r="U16" s="225">
        <f>D16-'Báo cáo chất lượng CB Mẫu 14'!C17</f>
        <v>0</v>
      </c>
    </row>
    <row r="17" spans="1:21" s="222" customFormat="1" ht="15.75" customHeight="1">
      <c r="A17" s="230" t="s">
        <v>44</v>
      </c>
      <c r="B17" s="68" t="s">
        <v>305</v>
      </c>
      <c r="C17" s="226">
        <f t="shared" si="2"/>
        <v>7</v>
      </c>
      <c r="D17" s="226">
        <f t="shared" si="3"/>
        <v>7</v>
      </c>
      <c r="E17" s="231"/>
      <c r="F17" s="231"/>
      <c r="G17" s="231">
        <v>3</v>
      </c>
      <c r="H17" s="231"/>
      <c r="I17" s="231"/>
      <c r="J17" s="231">
        <v>1</v>
      </c>
      <c r="K17" s="231"/>
      <c r="L17" s="231"/>
      <c r="M17" s="231"/>
      <c r="N17" s="231"/>
      <c r="O17" s="231">
        <v>1</v>
      </c>
      <c r="P17" s="231"/>
      <c r="Q17" s="231">
        <v>1</v>
      </c>
      <c r="R17" s="231"/>
      <c r="S17" s="231">
        <v>1</v>
      </c>
      <c r="T17" s="231">
        <v>0</v>
      </c>
      <c r="U17" s="225">
        <f>D17-'Báo cáo chất lượng CB Mẫu 14'!C18</f>
        <v>0</v>
      </c>
    </row>
    <row r="18" spans="1:21" s="222" customFormat="1" ht="15.75" customHeight="1">
      <c r="A18" s="230" t="s">
        <v>49</v>
      </c>
      <c r="B18" s="68" t="s">
        <v>276</v>
      </c>
      <c r="C18" s="226">
        <f t="shared" si="2"/>
        <v>14</v>
      </c>
      <c r="D18" s="226">
        <f t="shared" si="3"/>
        <v>14</v>
      </c>
      <c r="E18" s="231"/>
      <c r="F18" s="231"/>
      <c r="G18" s="231">
        <v>8</v>
      </c>
      <c r="H18" s="231"/>
      <c r="I18" s="231"/>
      <c r="J18" s="231">
        <v>1</v>
      </c>
      <c r="K18" s="231"/>
      <c r="L18" s="231">
        <v>1</v>
      </c>
      <c r="M18" s="231"/>
      <c r="N18" s="231"/>
      <c r="O18" s="231">
        <v>1</v>
      </c>
      <c r="P18" s="231"/>
      <c r="Q18" s="231">
        <v>2</v>
      </c>
      <c r="R18" s="231"/>
      <c r="S18" s="231">
        <v>1</v>
      </c>
      <c r="T18" s="231">
        <v>0</v>
      </c>
      <c r="U18" s="225">
        <f>D18-'Báo cáo chất lượng CB Mẫu 14'!C19</f>
        <v>0</v>
      </c>
    </row>
    <row r="19" spans="1:21" s="222" customFormat="1" ht="15.75" customHeight="1">
      <c r="A19" s="230" t="s">
        <v>58</v>
      </c>
      <c r="B19" s="68" t="s">
        <v>277</v>
      </c>
      <c r="C19" s="226">
        <f t="shared" si="2"/>
        <v>7</v>
      </c>
      <c r="D19" s="226">
        <f t="shared" si="3"/>
        <v>7</v>
      </c>
      <c r="E19" s="231"/>
      <c r="F19" s="231"/>
      <c r="G19" s="231">
        <v>2</v>
      </c>
      <c r="H19" s="231"/>
      <c r="I19" s="231"/>
      <c r="J19" s="231"/>
      <c r="K19" s="231">
        <v>1</v>
      </c>
      <c r="L19" s="231"/>
      <c r="M19" s="231"/>
      <c r="N19" s="231"/>
      <c r="O19" s="231">
        <v>1</v>
      </c>
      <c r="P19" s="231"/>
      <c r="Q19" s="231">
        <v>2</v>
      </c>
      <c r="R19" s="231"/>
      <c r="S19" s="231">
        <v>1</v>
      </c>
      <c r="T19" s="231">
        <v>0</v>
      </c>
      <c r="U19" s="225">
        <f>D19-'Báo cáo chất lượng CB Mẫu 14'!C20</f>
        <v>0</v>
      </c>
    </row>
    <row r="20" spans="1:21" s="222" customFormat="1" ht="17.25" customHeight="1">
      <c r="A20" s="230" t="s">
        <v>59</v>
      </c>
      <c r="B20" s="68" t="s">
        <v>278</v>
      </c>
      <c r="C20" s="226">
        <f t="shared" si="2"/>
        <v>8</v>
      </c>
      <c r="D20" s="226">
        <f t="shared" si="3"/>
        <v>8</v>
      </c>
      <c r="E20" s="231"/>
      <c r="F20" s="231">
        <v>1</v>
      </c>
      <c r="G20" s="231">
        <v>2</v>
      </c>
      <c r="H20" s="231"/>
      <c r="I20" s="231"/>
      <c r="J20" s="231"/>
      <c r="K20" s="231">
        <v>1</v>
      </c>
      <c r="L20" s="231">
        <v>1</v>
      </c>
      <c r="M20" s="231"/>
      <c r="N20" s="231"/>
      <c r="O20" s="231">
        <v>1</v>
      </c>
      <c r="P20" s="231"/>
      <c r="Q20" s="231">
        <v>1</v>
      </c>
      <c r="R20" s="231"/>
      <c r="S20" s="231">
        <v>1</v>
      </c>
      <c r="T20" s="231">
        <v>0</v>
      </c>
      <c r="U20" s="225">
        <f>D20-'Báo cáo chất lượng CB Mẫu 14'!C21</f>
        <v>0</v>
      </c>
    </row>
    <row r="21" spans="1:21" s="222" customFormat="1" ht="15.75" customHeight="1">
      <c r="A21" s="230" t="s">
        <v>60</v>
      </c>
      <c r="B21" s="68" t="s">
        <v>279</v>
      </c>
      <c r="C21" s="226">
        <f t="shared" si="2"/>
        <v>10</v>
      </c>
      <c r="D21" s="226">
        <f t="shared" si="3"/>
        <v>10</v>
      </c>
      <c r="E21" s="231"/>
      <c r="F21" s="231">
        <v>1</v>
      </c>
      <c r="G21" s="231">
        <v>2</v>
      </c>
      <c r="H21" s="231"/>
      <c r="I21" s="231"/>
      <c r="J21" s="231"/>
      <c r="K21" s="231">
        <v>1</v>
      </c>
      <c r="L21" s="231"/>
      <c r="M21" s="231"/>
      <c r="N21" s="231"/>
      <c r="O21" s="231">
        <v>4</v>
      </c>
      <c r="P21" s="231"/>
      <c r="Q21" s="231">
        <v>1</v>
      </c>
      <c r="R21" s="231"/>
      <c r="S21" s="231">
        <v>1</v>
      </c>
      <c r="T21" s="231">
        <v>0</v>
      </c>
      <c r="U21" s="225">
        <f>D21-'Báo cáo chất lượng CB Mẫu 14'!C22</f>
        <v>0</v>
      </c>
    </row>
    <row r="22" spans="1:21" s="222" customFormat="1" ht="15.75" customHeight="1">
      <c r="A22" s="230" t="s">
        <v>61</v>
      </c>
      <c r="B22" s="68" t="s">
        <v>284</v>
      </c>
      <c r="C22" s="226">
        <f t="shared" si="2"/>
        <v>7</v>
      </c>
      <c r="D22" s="226">
        <f t="shared" si="3"/>
        <v>7</v>
      </c>
      <c r="E22" s="231"/>
      <c r="F22" s="231">
        <v>1</v>
      </c>
      <c r="G22" s="231">
        <v>1</v>
      </c>
      <c r="H22" s="231"/>
      <c r="I22" s="231"/>
      <c r="J22" s="231"/>
      <c r="K22" s="231"/>
      <c r="L22" s="231"/>
      <c r="M22" s="231"/>
      <c r="N22" s="231"/>
      <c r="O22" s="231">
        <v>2</v>
      </c>
      <c r="P22" s="231"/>
      <c r="Q22" s="231">
        <v>1</v>
      </c>
      <c r="R22" s="231"/>
      <c r="S22" s="231">
        <v>2</v>
      </c>
      <c r="T22" s="231">
        <v>0</v>
      </c>
      <c r="U22" s="225">
        <f>D22-'Báo cáo chất lượng CB Mẫu 14'!C23</f>
        <v>0</v>
      </c>
    </row>
    <row r="23" spans="1:21" s="222" customFormat="1" ht="15.75" customHeight="1">
      <c r="A23" s="230" t="s">
        <v>62</v>
      </c>
      <c r="B23" s="68" t="s">
        <v>286</v>
      </c>
      <c r="C23" s="226">
        <f t="shared" si="2"/>
        <v>9</v>
      </c>
      <c r="D23" s="226">
        <f t="shared" si="3"/>
        <v>9</v>
      </c>
      <c r="E23" s="231"/>
      <c r="F23" s="231">
        <v>1</v>
      </c>
      <c r="G23" s="231">
        <v>1</v>
      </c>
      <c r="H23" s="231"/>
      <c r="I23" s="231"/>
      <c r="J23" s="231">
        <v>1</v>
      </c>
      <c r="K23" s="231">
        <v>1</v>
      </c>
      <c r="L23" s="231">
        <v>1</v>
      </c>
      <c r="M23" s="231"/>
      <c r="N23" s="231"/>
      <c r="O23" s="231">
        <v>1</v>
      </c>
      <c r="P23" s="231">
        <v>1</v>
      </c>
      <c r="Q23" s="231">
        <v>1</v>
      </c>
      <c r="R23" s="231"/>
      <c r="S23" s="231">
        <v>1</v>
      </c>
      <c r="T23" s="231">
        <v>0</v>
      </c>
      <c r="U23" s="225">
        <f>D23-'Báo cáo chất lượng CB Mẫu 14'!C24</f>
        <v>0</v>
      </c>
    </row>
    <row r="24" spans="1:21" s="222" customFormat="1" ht="15.75" customHeight="1">
      <c r="A24" s="230" t="s">
        <v>63</v>
      </c>
      <c r="B24" s="68" t="s">
        <v>287</v>
      </c>
      <c r="C24" s="226">
        <f t="shared" si="2"/>
        <v>11</v>
      </c>
      <c r="D24" s="226">
        <f t="shared" si="3"/>
        <v>11</v>
      </c>
      <c r="E24" s="231"/>
      <c r="F24" s="231">
        <v>1</v>
      </c>
      <c r="G24" s="231">
        <v>3</v>
      </c>
      <c r="H24" s="231"/>
      <c r="I24" s="231"/>
      <c r="J24" s="231">
        <v>1</v>
      </c>
      <c r="K24" s="231"/>
      <c r="L24" s="231">
        <v>1</v>
      </c>
      <c r="M24" s="231"/>
      <c r="N24" s="231"/>
      <c r="O24" s="231">
        <v>1</v>
      </c>
      <c r="P24" s="231">
        <v>1</v>
      </c>
      <c r="Q24" s="231">
        <v>2</v>
      </c>
      <c r="R24" s="231"/>
      <c r="S24" s="231">
        <v>1</v>
      </c>
      <c r="T24" s="231">
        <v>0</v>
      </c>
      <c r="U24" s="225">
        <f>D24-'Báo cáo chất lượng CB Mẫu 14'!C25</f>
        <v>0</v>
      </c>
    </row>
    <row r="25" spans="1:21" s="222" customFormat="1" ht="15.75" customHeight="1">
      <c r="A25" s="230" t="s">
        <v>83</v>
      </c>
      <c r="B25" s="68" t="s">
        <v>288</v>
      </c>
      <c r="C25" s="226">
        <f t="shared" si="2"/>
        <v>8</v>
      </c>
      <c r="D25" s="226">
        <f t="shared" si="3"/>
        <v>8</v>
      </c>
      <c r="E25" s="231"/>
      <c r="F25" s="231">
        <v>1</v>
      </c>
      <c r="G25" s="231">
        <v>3</v>
      </c>
      <c r="H25" s="231"/>
      <c r="I25" s="231"/>
      <c r="J25" s="231">
        <v>1</v>
      </c>
      <c r="K25" s="231"/>
      <c r="L25" s="231"/>
      <c r="M25" s="231"/>
      <c r="N25" s="231"/>
      <c r="O25" s="231">
        <v>1</v>
      </c>
      <c r="P25" s="231"/>
      <c r="Q25" s="231">
        <v>1</v>
      </c>
      <c r="R25" s="231"/>
      <c r="S25" s="231">
        <v>1</v>
      </c>
      <c r="T25" s="231">
        <v>0</v>
      </c>
      <c r="U25" s="225">
        <f>D25-'Báo cáo chất lượng CB Mẫu 14'!C26</f>
        <v>0</v>
      </c>
    </row>
    <row r="26" spans="1:21" s="222" customFormat="1" ht="15.75" customHeight="1">
      <c r="A26" s="230" t="s">
        <v>84</v>
      </c>
      <c r="B26" s="68" t="s">
        <v>290</v>
      </c>
      <c r="C26" s="226">
        <f t="shared" si="2"/>
        <v>8</v>
      </c>
      <c r="D26" s="226">
        <f t="shared" si="3"/>
        <v>8</v>
      </c>
      <c r="E26" s="231"/>
      <c r="F26" s="231">
        <v>1</v>
      </c>
      <c r="G26" s="231">
        <v>4</v>
      </c>
      <c r="H26" s="231"/>
      <c r="I26" s="231"/>
      <c r="J26" s="231">
        <v>1</v>
      </c>
      <c r="K26" s="231"/>
      <c r="L26" s="231"/>
      <c r="M26" s="231"/>
      <c r="N26" s="231"/>
      <c r="O26" s="231"/>
      <c r="P26" s="231"/>
      <c r="Q26" s="231">
        <v>1</v>
      </c>
      <c r="R26" s="231"/>
      <c r="S26" s="231">
        <v>1</v>
      </c>
      <c r="T26" s="231">
        <v>0</v>
      </c>
      <c r="U26" s="225">
        <f>D26-'Báo cáo chất lượng CB Mẫu 14'!C27</f>
        <v>0</v>
      </c>
    </row>
    <row r="27" ht="6" customHeight="1"/>
    <row r="28" spans="1:20" s="233" customFormat="1" ht="15.75" customHeight="1">
      <c r="A28" s="232"/>
      <c r="B28" s="767" t="s">
        <v>291</v>
      </c>
      <c r="C28" s="767"/>
      <c r="D28" s="767"/>
      <c r="E28" s="767"/>
      <c r="F28" s="181"/>
      <c r="G28" s="181"/>
      <c r="H28" s="181"/>
      <c r="I28" s="181"/>
      <c r="J28" s="181"/>
      <c r="K28" s="181" t="s">
        <v>156</v>
      </c>
      <c r="L28" s="182"/>
      <c r="M28" s="772" t="s">
        <v>326</v>
      </c>
      <c r="N28" s="772"/>
      <c r="O28" s="772"/>
      <c r="P28" s="772"/>
      <c r="Q28" s="772"/>
      <c r="R28" s="772"/>
      <c r="S28" s="772"/>
      <c r="T28" s="772"/>
    </row>
    <row r="29" spans="1:20" s="233" customFormat="1" ht="18.75" customHeight="1">
      <c r="A29" s="232"/>
      <c r="B29" s="757" t="s">
        <v>157</v>
      </c>
      <c r="C29" s="757"/>
      <c r="D29" s="757"/>
      <c r="E29" s="234"/>
      <c r="F29" s="183"/>
      <c r="G29" s="183"/>
      <c r="H29" s="183"/>
      <c r="I29" s="183"/>
      <c r="J29" s="183"/>
      <c r="K29" s="183"/>
      <c r="L29" s="182"/>
      <c r="M29" s="760" t="s">
        <v>315</v>
      </c>
      <c r="N29" s="760"/>
      <c r="O29" s="760"/>
      <c r="P29" s="760"/>
      <c r="Q29" s="760"/>
      <c r="R29" s="760"/>
      <c r="S29" s="760"/>
      <c r="T29" s="760"/>
    </row>
    <row r="30" spans="1:20" s="233" customFormat="1" ht="18.75">
      <c r="A30" s="184"/>
      <c r="B30" s="754"/>
      <c r="C30" s="754"/>
      <c r="D30" s="754"/>
      <c r="E30" s="186"/>
      <c r="F30" s="186"/>
      <c r="G30" s="186"/>
      <c r="H30" s="186"/>
      <c r="I30" s="186"/>
      <c r="J30" s="186"/>
      <c r="K30" s="186"/>
      <c r="L30" s="186"/>
      <c r="M30" s="755"/>
      <c r="N30" s="755"/>
      <c r="O30" s="755"/>
      <c r="P30" s="755"/>
      <c r="Q30" s="755"/>
      <c r="R30" s="755"/>
      <c r="S30" s="755"/>
      <c r="T30" s="755"/>
    </row>
    <row r="31" spans="1:20" s="233" customFormat="1" ht="18.75">
      <c r="A31" s="184"/>
      <c r="B31" s="186"/>
      <c r="C31" s="186"/>
      <c r="D31" s="186"/>
      <c r="E31" s="186"/>
      <c r="F31" s="186"/>
      <c r="G31" s="186"/>
      <c r="H31" s="186"/>
      <c r="I31" s="186"/>
      <c r="J31" s="186"/>
      <c r="K31" s="186"/>
      <c r="L31" s="186"/>
      <c r="M31" s="186"/>
      <c r="N31" s="186"/>
      <c r="O31" s="186"/>
      <c r="P31" s="186"/>
      <c r="Q31" s="182"/>
      <c r="R31" s="182"/>
      <c r="S31" s="182"/>
      <c r="T31" s="182"/>
    </row>
    <row r="32" spans="2:20" ht="13.5" customHeight="1" hidden="1">
      <c r="B32" s="186"/>
      <c r="C32" s="186"/>
      <c r="D32" s="186"/>
      <c r="E32" s="186"/>
      <c r="F32" s="186"/>
      <c r="G32" s="186"/>
      <c r="H32" s="186"/>
      <c r="I32" s="186"/>
      <c r="J32" s="186"/>
      <c r="K32" s="186"/>
      <c r="L32" s="186"/>
      <c r="M32" s="186"/>
      <c r="N32" s="186"/>
      <c r="O32" s="186"/>
      <c r="P32" s="186"/>
      <c r="Q32" s="186"/>
      <c r="R32" s="186"/>
      <c r="S32" s="186"/>
      <c r="T32" s="186"/>
    </row>
    <row r="33" spans="1:20" ht="18.75" hidden="1">
      <c r="A33" s="235" t="s">
        <v>159</v>
      </c>
      <c r="B33" s="186"/>
      <c r="C33" s="186"/>
      <c r="D33" s="186"/>
      <c r="E33" s="186"/>
      <c r="F33" s="186"/>
      <c r="G33" s="186"/>
      <c r="H33" s="186"/>
      <c r="I33" s="186"/>
      <c r="J33" s="186"/>
      <c r="K33" s="186"/>
      <c r="L33" s="186"/>
      <c r="M33" s="186"/>
      <c r="N33" s="186"/>
      <c r="O33" s="186"/>
      <c r="P33" s="186"/>
      <c r="Q33" s="186"/>
      <c r="R33" s="186"/>
      <c r="S33" s="186"/>
      <c r="T33" s="186"/>
    </row>
    <row r="34" spans="2:20" ht="18.75" hidden="1">
      <c r="B34" s="236" t="s">
        <v>160</v>
      </c>
      <c r="C34" s="186"/>
      <c r="D34" s="186"/>
      <c r="E34" s="186"/>
      <c r="F34" s="186"/>
      <c r="G34" s="186"/>
      <c r="H34" s="186"/>
      <c r="I34" s="186"/>
      <c r="J34" s="186"/>
      <c r="K34" s="186"/>
      <c r="L34" s="186"/>
      <c r="M34" s="186"/>
      <c r="N34" s="186"/>
      <c r="O34" s="186"/>
      <c r="P34" s="186"/>
      <c r="Q34" s="186"/>
      <c r="R34" s="186"/>
      <c r="S34" s="186"/>
      <c r="T34" s="186"/>
    </row>
    <row r="35" spans="2:20" ht="18.75" hidden="1">
      <c r="B35" s="236" t="s">
        <v>161</v>
      </c>
      <c r="C35" s="186"/>
      <c r="D35" s="186"/>
      <c r="E35" s="186"/>
      <c r="F35" s="186"/>
      <c r="G35" s="186"/>
      <c r="H35" s="186"/>
      <c r="I35" s="186"/>
      <c r="J35" s="186"/>
      <c r="K35" s="186"/>
      <c r="L35" s="186"/>
      <c r="M35" s="186"/>
      <c r="N35" s="186"/>
      <c r="O35" s="186"/>
      <c r="P35" s="186"/>
      <c r="Q35" s="186"/>
      <c r="R35" s="186"/>
      <c r="S35" s="186"/>
      <c r="T35" s="186"/>
    </row>
    <row r="36" spans="2:20" s="211" customFormat="1" ht="18.75">
      <c r="B36" s="756" t="s">
        <v>295</v>
      </c>
      <c r="C36" s="756"/>
      <c r="D36" s="756"/>
      <c r="E36" s="236"/>
      <c r="F36" s="236"/>
      <c r="G36" s="236"/>
      <c r="H36" s="236"/>
      <c r="I36" s="236"/>
      <c r="J36" s="236"/>
      <c r="K36" s="236"/>
      <c r="L36" s="236"/>
      <c r="M36" s="236"/>
      <c r="N36" s="756" t="s">
        <v>295</v>
      </c>
      <c r="O36" s="756"/>
      <c r="P36" s="756"/>
      <c r="Q36" s="756"/>
      <c r="R36" s="756"/>
      <c r="S36" s="756"/>
      <c r="T36" s="236"/>
    </row>
    <row r="37" spans="2:20" ht="18.75">
      <c r="B37" s="186"/>
      <c r="C37" s="186"/>
      <c r="D37" s="186"/>
      <c r="E37" s="186"/>
      <c r="F37" s="186"/>
      <c r="G37" s="186"/>
      <c r="H37" s="186"/>
      <c r="I37" s="186"/>
      <c r="J37" s="186"/>
      <c r="K37" s="186"/>
      <c r="L37" s="186"/>
      <c r="M37" s="186"/>
      <c r="N37" s="186"/>
      <c r="O37" s="186"/>
      <c r="P37" s="186"/>
      <c r="Q37" s="186"/>
      <c r="R37" s="186"/>
      <c r="S37" s="186"/>
      <c r="T37" s="186"/>
    </row>
    <row r="38" spans="2:21" ht="18.75">
      <c r="B38" s="652" t="s">
        <v>248</v>
      </c>
      <c r="C38" s="652"/>
      <c r="D38" s="652"/>
      <c r="E38" s="210"/>
      <c r="F38" s="210"/>
      <c r="G38" s="210"/>
      <c r="H38" s="210"/>
      <c r="I38" s="182"/>
      <c r="J38" s="182"/>
      <c r="K38" s="182"/>
      <c r="L38" s="182"/>
      <c r="M38" s="653" t="s">
        <v>249</v>
      </c>
      <c r="N38" s="653"/>
      <c r="O38" s="653"/>
      <c r="P38" s="653"/>
      <c r="Q38" s="653"/>
      <c r="R38" s="653"/>
      <c r="S38" s="653"/>
      <c r="T38" s="653"/>
      <c r="U38" s="163"/>
    </row>
    <row r="39" spans="2:20" ht="18.75">
      <c r="B39" s="186"/>
      <c r="C39" s="186"/>
      <c r="D39" s="186"/>
      <c r="E39" s="186"/>
      <c r="F39" s="186"/>
      <c r="G39" s="186"/>
      <c r="H39" s="186"/>
      <c r="I39" s="186"/>
      <c r="J39" s="186"/>
      <c r="K39" s="186"/>
      <c r="L39" s="186"/>
      <c r="M39" s="186"/>
      <c r="N39" s="186"/>
      <c r="O39" s="186"/>
      <c r="P39" s="186"/>
      <c r="Q39" s="186"/>
      <c r="R39" s="186"/>
      <c r="S39" s="186"/>
      <c r="T39" s="186"/>
    </row>
    <row r="40" spans="2:20" ht="18.75">
      <c r="B40" s="186"/>
      <c r="C40" s="186"/>
      <c r="D40" s="186"/>
      <c r="E40" s="186"/>
      <c r="F40" s="186"/>
      <c r="G40" s="186"/>
      <c r="H40" s="186"/>
      <c r="I40" s="186"/>
      <c r="J40" s="186"/>
      <c r="K40" s="186"/>
      <c r="L40" s="186"/>
      <c r="M40" s="186"/>
      <c r="N40" s="186"/>
      <c r="O40" s="186"/>
      <c r="P40" s="186"/>
      <c r="Q40" s="186"/>
      <c r="R40" s="186"/>
      <c r="S40" s="186"/>
      <c r="T40" s="186"/>
    </row>
  </sheetData>
  <sheetProtection/>
  <mergeCells count="37">
    <mergeCell ref="U8:U11"/>
    <mergeCell ref="A3:C3"/>
    <mergeCell ref="A10:B10"/>
    <mergeCell ref="B28:E28"/>
    <mergeCell ref="E7:S7"/>
    <mergeCell ref="R8:R9"/>
    <mergeCell ref="D7:D9"/>
    <mergeCell ref="D4:N4"/>
    <mergeCell ref="M28:T28"/>
    <mergeCell ref="T6:T9"/>
    <mergeCell ref="A12:B12"/>
    <mergeCell ref="B38:D38"/>
    <mergeCell ref="M38:T38"/>
    <mergeCell ref="B30:D30"/>
    <mergeCell ref="M30:T30"/>
    <mergeCell ref="B36:D36"/>
    <mergeCell ref="N36:S36"/>
    <mergeCell ref="B29:D29"/>
    <mergeCell ref="A13:B13"/>
    <mergeCell ref="M29:T29"/>
    <mergeCell ref="P2:T2"/>
    <mergeCell ref="A6:B9"/>
    <mergeCell ref="D1:N2"/>
    <mergeCell ref="A2:C2"/>
    <mergeCell ref="D6:S6"/>
    <mergeCell ref="A1:C1"/>
    <mergeCell ref="D3:N3"/>
    <mergeCell ref="A4:C4"/>
    <mergeCell ref="S8:S9"/>
    <mergeCell ref="H8:J8"/>
    <mergeCell ref="C6:C9"/>
    <mergeCell ref="A11:B11"/>
    <mergeCell ref="Q8:Q9"/>
    <mergeCell ref="M8:O8"/>
    <mergeCell ref="P8:P9"/>
    <mergeCell ref="E8:G8"/>
    <mergeCell ref="K8:L8"/>
  </mergeCells>
  <printOptions horizontalCentered="1"/>
  <pageMargins left="0.53" right="0.44" top="0.25" bottom="0" header="0.22" footer="0.35"/>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tabColor indexed="11"/>
  </sheetPr>
  <dimension ref="A1:AR40"/>
  <sheetViews>
    <sheetView showZeros="0" zoomScalePageLayoutView="0" workbookViewId="0" topLeftCell="A1">
      <selection activeCell="E4" sqref="E4"/>
    </sheetView>
  </sheetViews>
  <sheetFormatPr defaultColWidth="8.00390625" defaultRowHeight="15.75"/>
  <cols>
    <col min="1" max="1" width="3.75390625" style="196" customWidth="1"/>
    <col min="2" max="2" width="17.25390625" style="196" customWidth="1"/>
    <col min="3" max="3" width="9.625" style="196" customWidth="1"/>
    <col min="4" max="5" width="5.625" style="196" customWidth="1"/>
    <col min="6" max="7" width="6.25390625" style="196" customWidth="1"/>
    <col min="8" max="8" width="5.625" style="196" customWidth="1"/>
    <col min="9" max="9" width="6.00390625" style="196" customWidth="1"/>
    <col min="10" max="10" width="6.125" style="196" customWidth="1"/>
    <col min="11" max="12" width="5.625" style="196" customWidth="1"/>
    <col min="13" max="13" width="6.125" style="196" customWidth="1"/>
    <col min="14" max="15" width="6.25390625" style="196" customWidth="1"/>
    <col min="16" max="18" width="5.625" style="196" customWidth="1"/>
    <col min="19" max="19" width="5.875" style="196" customWidth="1"/>
    <col min="20" max="20" width="5.625" style="196" customWidth="1"/>
    <col min="21" max="28" width="8.00390625" style="196" customWidth="1"/>
    <col min="29" max="29" width="8.375" style="196" customWidth="1"/>
    <col min="30" max="30" width="8.00390625" style="196" customWidth="1"/>
    <col min="31" max="31" width="11.25390625" style="196" customWidth="1"/>
    <col min="32" max="32" width="13.50390625" style="196" customWidth="1"/>
    <col min="33" max="16384" width="8.00390625" style="196" customWidth="1"/>
  </cols>
  <sheetData>
    <row r="1" spans="1:20" ht="16.5">
      <c r="A1" s="790" t="s">
        <v>162</v>
      </c>
      <c r="B1" s="790"/>
      <c r="C1" s="790"/>
      <c r="D1" s="238"/>
      <c r="E1" s="779" t="s">
        <v>163</v>
      </c>
      <c r="F1" s="779"/>
      <c r="G1" s="779"/>
      <c r="H1" s="779"/>
      <c r="I1" s="779"/>
      <c r="J1" s="779"/>
      <c r="K1" s="779"/>
      <c r="L1" s="779"/>
      <c r="M1" s="779"/>
      <c r="N1" s="779"/>
      <c r="O1" s="191"/>
      <c r="P1" s="795" t="s">
        <v>365</v>
      </c>
      <c r="Q1" s="795"/>
      <c r="R1" s="795"/>
      <c r="S1" s="795"/>
      <c r="T1" s="795"/>
    </row>
    <row r="2" spans="1:20" ht="15.75" customHeight="1">
      <c r="A2" s="791" t="s">
        <v>327</v>
      </c>
      <c r="B2" s="791"/>
      <c r="C2" s="791"/>
      <c r="D2" s="791"/>
      <c r="E2" s="793" t="s">
        <v>164</v>
      </c>
      <c r="F2" s="793"/>
      <c r="G2" s="793"/>
      <c r="H2" s="793"/>
      <c r="I2" s="793"/>
      <c r="J2" s="793"/>
      <c r="K2" s="793"/>
      <c r="L2" s="793"/>
      <c r="M2" s="793"/>
      <c r="N2" s="793"/>
      <c r="O2" s="194"/>
      <c r="P2" s="777" t="s">
        <v>307</v>
      </c>
      <c r="Q2" s="777"/>
      <c r="R2" s="777"/>
      <c r="S2" s="777"/>
      <c r="T2" s="777"/>
    </row>
    <row r="3" spans="1:20" ht="17.25">
      <c r="A3" s="791" t="s">
        <v>258</v>
      </c>
      <c r="B3" s="791"/>
      <c r="C3" s="791"/>
      <c r="D3" s="239"/>
      <c r="E3" s="780" t="s">
        <v>259</v>
      </c>
      <c r="F3" s="780"/>
      <c r="G3" s="780"/>
      <c r="H3" s="780"/>
      <c r="I3" s="780"/>
      <c r="J3" s="780"/>
      <c r="K3" s="780"/>
      <c r="L3" s="780"/>
      <c r="M3" s="780"/>
      <c r="N3" s="780"/>
      <c r="O3" s="194"/>
      <c r="P3" s="778" t="s">
        <v>366</v>
      </c>
      <c r="Q3" s="778"/>
      <c r="R3" s="778"/>
      <c r="S3" s="778"/>
      <c r="T3" s="778"/>
    </row>
    <row r="4" spans="1:20" ht="18.75" customHeight="1">
      <c r="A4" s="792" t="s">
        <v>260</v>
      </c>
      <c r="B4" s="792"/>
      <c r="C4" s="792"/>
      <c r="D4" s="794"/>
      <c r="E4" s="794"/>
      <c r="F4" s="794"/>
      <c r="G4" s="794"/>
      <c r="H4" s="794"/>
      <c r="I4" s="794"/>
      <c r="J4" s="794"/>
      <c r="K4" s="794"/>
      <c r="L4" s="794"/>
      <c r="M4" s="794"/>
      <c r="N4" s="794"/>
      <c r="O4" s="195"/>
      <c r="P4" s="777" t="s">
        <v>299</v>
      </c>
      <c r="Q4" s="778"/>
      <c r="R4" s="778"/>
      <c r="S4" s="778"/>
      <c r="T4" s="778"/>
    </row>
    <row r="5" spans="1:23" ht="15">
      <c r="A5" s="208"/>
      <c r="B5" s="208"/>
      <c r="C5" s="240"/>
      <c r="D5" s="240"/>
      <c r="E5" s="208"/>
      <c r="F5" s="208"/>
      <c r="G5" s="208"/>
      <c r="H5" s="208"/>
      <c r="I5" s="208"/>
      <c r="J5" s="208"/>
      <c r="K5" s="208"/>
      <c r="L5" s="208"/>
      <c r="P5" s="796" t="s">
        <v>322</v>
      </c>
      <c r="Q5" s="796"/>
      <c r="R5" s="796"/>
      <c r="S5" s="796"/>
      <c r="T5" s="796"/>
      <c r="U5" s="241"/>
      <c r="V5" s="241"/>
      <c r="W5" s="241"/>
    </row>
    <row r="6" spans="1:23" ht="29.25" customHeight="1">
      <c r="A6" s="737" t="s">
        <v>57</v>
      </c>
      <c r="B6" s="813"/>
      <c r="C6" s="808" t="s">
        <v>2</v>
      </c>
      <c r="D6" s="797" t="s">
        <v>165</v>
      </c>
      <c r="E6" s="788"/>
      <c r="F6" s="788"/>
      <c r="G6" s="788"/>
      <c r="H6" s="788"/>
      <c r="I6" s="788"/>
      <c r="J6" s="789"/>
      <c r="K6" s="781" t="s">
        <v>166</v>
      </c>
      <c r="L6" s="782"/>
      <c r="M6" s="782"/>
      <c r="N6" s="782"/>
      <c r="O6" s="782"/>
      <c r="P6" s="782"/>
      <c r="Q6" s="782"/>
      <c r="R6" s="782"/>
      <c r="S6" s="782"/>
      <c r="T6" s="783"/>
      <c r="U6" s="242"/>
      <c r="V6" s="243"/>
      <c r="W6" s="243"/>
    </row>
    <row r="7" spans="1:20" ht="19.5" customHeight="1">
      <c r="A7" s="739"/>
      <c r="B7" s="814"/>
      <c r="C7" s="809"/>
      <c r="D7" s="788" t="s">
        <v>7</v>
      </c>
      <c r="E7" s="788"/>
      <c r="F7" s="788"/>
      <c r="G7" s="788"/>
      <c r="H7" s="788"/>
      <c r="I7" s="788"/>
      <c r="J7" s="789"/>
      <c r="K7" s="784"/>
      <c r="L7" s="785"/>
      <c r="M7" s="785"/>
      <c r="N7" s="785"/>
      <c r="O7" s="785"/>
      <c r="P7" s="785"/>
      <c r="Q7" s="785"/>
      <c r="R7" s="785"/>
      <c r="S7" s="785"/>
      <c r="T7" s="786"/>
    </row>
    <row r="8" spans="1:20" ht="33" customHeight="1">
      <c r="A8" s="739"/>
      <c r="B8" s="814"/>
      <c r="C8" s="809"/>
      <c r="D8" s="787" t="s">
        <v>167</v>
      </c>
      <c r="E8" s="774"/>
      <c r="F8" s="773" t="s">
        <v>168</v>
      </c>
      <c r="G8" s="774"/>
      <c r="H8" s="773" t="s">
        <v>169</v>
      </c>
      <c r="I8" s="774"/>
      <c r="J8" s="773" t="s">
        <v>170</v>
      </c>
      <c r="K8" s="776" t="s">
        <v>171</v>
      </c>
      <c r="L8" s="776"/>
      <c r="M8" s="776"/>
      <c r="N8" s="776" t="s">
        <v>172</v>
      </c>
      <c r="O8" s="776"/>
      <c r="P8" s="776"/>
      <c r="Q8" s="773" t="s">
        <v>173</v>
      </c>
      <c r="R8" s="775" t="s">
        <v>174</v>
      </c>
      <c r="S8" s="775" t="s">
        <v>175</v>
      </c>
      <c r="T8" s="773" t="s">
        <v>176</v>
      </c>
    </row>
    <row r="9" spans="1:20" ht="18.75" customHeight="1">
      <c r="A9" s="739"/>
      <c r="B9" s="814"/>
      <c r="C9" s="809"/>
      <c r="D9" s="787" t="s">
        <v>177</v>
      </c>
      <c r="E9" s="773" t="s">
        <v>178</v>
      </c>
      <c r="F9" s="773" t="s">
        <v>177</v>
      </c>
      <c r="G9" s="773" t="s">
        <v>178</v>
      </c>
      <c r="H9" s="773" t="s">
        <v>177</v>
      </c>
      <c r="I9" s="773" t="s">
        <v>179</v>
      </c>
      <c r="J9" s="773"/>
      <c r="K9" s="776"/>
      <c r="L9" s="776"/>
      <c r="M9" s="776"/>
      <c r="N9" s="776"/>
      <c r="O9" s="776"/>
      <c r="P9" s="776"/>
      <c r="Q9" s="773"/>
      <c r="R9" s="775"/>
      <c r="S9" s="775"/>
      <c r="T9" s="773"/>
    </row>
    <row r="10" spans="1:20" ht="23.25" customHeight="1">
      <c r="A10" s="741"/>
      <c r="B10" s="815"/>
      <c r="C10" s="810"/>
      <c r="D10" s="787"/>
      <c r="E10" s="773"/>
      <c r="F10" s="773"/>
      <c r="G10" s="773"/>
      <c r="H10" s="773"/>
      <c r="I10" s="773"/>
      <c r="J10" s="773"/>
      <c r="K10" s="244" t="s">
        <v>180</v>
      </c>
      <c r="L10" s="244" t="s">
        <v>155</v>
      </c>
      <c r="M10" s="244" t="s">
        <v>181</v>
      </c>
      <c r="N10" s="244" t="s">
        <v>180</v>
      </c>
      <c r="O10" s="244" t="s">
        <v>182</v>
      </c>
      <c r="P10" s="244" t="s">
        <v>183</v>
      </c>
      <c r="Q10" s="773"/>
      <c r="R10" s="775"/>
      <c r="S10" s="775"/>
      <c r="T10" s="773"/>
    </row>
    <row r="11" spans="1:32" s="201" customFormat="1" ht="17.25" customHeight="1">
      <c r="A11" s="811" t="s">
        <v>6</v>
      </c>
      <c r="B11" s="812"/>
      <c r="C11" s="245">
        <v>1</v>
      </c>
      <c r="D11" s="246">
        <v>2</v>
      </c>
      <c r="E11" s="246">
        <v>3</v>
      </c>
      <c r="F11" s="246">
        <v>4</v>
      </c>
      <c r="G11" s="246">
        <v>5</v>
      </c>
      <c r="H11" s="246">
        <v>6</v>
      </c>
      <c r="I11" s="246">
        <v>7</v>
      </c>
      <c r="J11" s="246">
        <v>8</v>
      </c>
      <c r="K11" s="246">
        <v>9</v>
      </c>
      <c r="L11" s="246">
        <v>10</v>
      </c>
      <c r="M11" s="246">
        <v>11</v>
      </c>
      <c r="N11" s="246">
        <v>12</v>
      </c>
      <c r="O11" s="246">
        <v>13</v>
      </c>
      <c r="P11" s="246">
        <v>14</v>
      </c>
      <c r="Q11" s="247">
        <v>15</v>
      </c>
      <c r="R11" s="247">
        <v>16</v>
      </c>
      <c r="S11" s="247">
        <v>17</v>
      </c>
      <c r="T11" s="247">
        <v>18</v>
      </c>
      <c r="AF11" s="201">
        <f>AC14-AC15</f>
        <v>0</v>
      </c>
    </row>
    <row r="12" spans="1:20" s="201" customFormat="1" ht="17.25" customHeight="1">
      <c r="A12" s="801" t="s">
        <v>328</v>
      </c>
      <c r="B12" s="802"/>
      <c r="C12" s="248">
        <f aca="true" t="shared" si="0" ref="C12:T12">C14-C13</f>
        <v>0</v>
      </c>
      <c r="D12" s="248">
        <f t="shared" si="0"/>
        <v>0</v>
      </c>
      <c r="E12" s="248">
        <f t="shared" si="0"/>
        <v>0</v>
      </c>
      <c r="F12" s="248">
        <f t="shared" si="0"/>
        <v>-2</v>
      </c>
      <c r="G12" s="248">
        <f t="shared" si="0"/>
        <v>-4</v>
      </c>
      <c r="H12" s="248">
        <f t="shared" si="0"/>
        <v>5</v>
      </c>
      <c r="I12" s="248">
        <f t="shared" si="0"/>
        <v>4</v>
      </c>
      <c r="J12" s="248">
        <f t="shared" si="0"/>
        <v>-3</v>
      </c>
      <c r="K12" s="248">
        <f t="shared" si="0"/>
        <v>0</v>
      </c>
      <c r="L12" s="248">
        <f t="shared" si="0"/>
        <v>7</v>
      </c>
      <c r="M12" s="248">
        <f t="shared" si="0"/>
        <v>11</v>
      </c>
      <c r="N12" s="248">
        <f t="shared" si="0"/>
        <v>2</v>
      </c>
      <c r="O12" s="248">
        <f t="shared" si="0"/>
        <v>5</v>
      </c>
      <c r="P12" s="248">
        <f t="shared" si="0"/>
        <v>-73</v>
      </c>
      <c r="Q12" s="248">
        <f t="shared" si="0"/>
        <v>4</v>
      </c>
      <c r="R12" s="248">
        <f t="shared" si="0"/>
        <v>0</v>
      </c>
      <c r="S12" s="248">
        <f t="shared" si="0"/>
        <v>-3</v>
      </c>
      <c r="T12" s="248">
        <f t="shared" si="0"/>
        <v>37</v>
      </c>
    </row>
    <row r="13" spans="1:20" s="201" customFormat="1" ht="17.25" customHeight="1">
      <c r="A13" s="804" t="s">
        <v>304</v>
      </c>
      <c r="B13" s="805"/>
      <c r="C13" s="249">
        <v>122</v>
      </c>
      <c r="D13" s="249">
        <v>0</v>
      </c>
      <c r="E13" s="249">
        <v>0</v>
      </c>
      <c r="F13" s="249">
        <v>90</v>
      </c>
      <c r="G13" s="249">
        <v>13</v>
      </c>
      <c r="H13" s="249">
        <v>3</v>
      </c>
      <c r="I13" s="249">
        <v>10</v>
      </c>
      <c r="J13" s="249">
        <v>6</v>
      </c>
      <c r="K13" s="249">
        <v>0</v>
      </c>
      <c r="L13" s="249">
        <v>5</v>
      </c>
      <c r="M13" s="249">
        <v>67</v>
      </c>
      <c r="N13" s="249">
        <v>7</v>
      </c>
      <c r="O13" s="249">
        <v>10</v>
      </c>
      <c r="P13" s="249">
        <v>89</v>
      </c>
      <c r="Q13" s="249">
        <v>46</v>
      </c>
      <c r="R13" s="249">
        <v>8</v>
      </c>
      <c r="S13" s="249">
        <v>14</v>
      </c>
      <c r="T13" s="249">
        <v>16</v>
      </c>
    </row>
    <row r="14" spans="1:37" s="201" customFormat="1" ht="19.5" customHeight="1">
      <c r="A14" s="807" t="s">
        <v>184</v>
      </c>
      <c r="B14" s="787"/>
      <c r="C14" s="250">
        <f>C15+C16</f>
        <v>122</v>
      </c>
      <c r="D14" s="250">
        <f>D15+D16</f>
        <v>0</v>
      </c>
      <c r="E14" s="250">
        <f>E20+E31+E35+E41+E52+E58+E61+E65+E69+E73+E81+E88</f>
        <v>0</v>
      </c>
      <c r="F14" s="250">
        <f aca="true" t="shared" si="1" ref="F14:T14">F15+F16</f>
        <v>88</v>
      </c>
      <c r="G14" s="250">
        <f t="shared" si="1"/>
        <v>9</v>
      </c>
      <c r="H14" s="250">
        <f t="shared" si="1"/>
        <v>8</v>
      </c>
      <c r="I14" s="250">
        <f t="shared" si="1"/>
        <v>14</v>
      </c>
      <c r="J14" s="250">
        <f t="shared" si="1"/>
        <v>3</v>
      </c>
      <c r="K14" s="250">
        <f t="shared" si="1"/>
        <v>0</v>
      </c>
      <c r="L14" s="250">
        <f t="shared" si="1"/>
        <v>12</v>
      </c>
      <c r="M14" s="250">
        <f t="shared" si="1"/>
        <v>78</v>
      </c>
      <c r="N14" s="250">
        <f t="shared" si="1"/>
        <v>9</v>
      </c>
      <c r="O14" s="250">
        <f t="shared" si="1"/>
        <v>15</v>
      </c>
      <c r="P14" s="250">
        <f t="shared" si="1"/>
        <v>16</v>
      </c>
      <c r="Q14" s="250">
        <f t="shared" si="1"/>
        <v>50</v>
      </c>
      <c r="R14" s="250">
        <f t="shared" si="1"/>
        <v>8</v>
      </c>
      <c r="S14" s="250">
        <f t="shared" si="1"/>
        <v>11</v>
      </c>
      <c r="T14" s="250">
        <f t="shared" si="1"/>
        <v>53</v>
      </c>
      <c r="AK14" s="199"/>
    </row>
    <row r="15" spans="1:20" s="201" customFormat="1" ht="17.25" customHeight="1">
      <c r="A15" s="197" t="s">
        <v>0</v>
      </c>
      <c r="B15" s="198" t="s">
        <v>80</v>
      </c>
      <c r="C15" s="251">
        <f>D15+E15+F15+G15+H15+I15+J15</f>
        <v>25</v>
      </c>
      <c r="D15" s="252"/>
      <c r="E15" s="252"/>
      <c r="F15" s="252">
        <v>19</v>
      </c>
      <c r="G15" s="253">
        <v>2</v>
      </c>
      <c r="H15" s="252"/>
      <c r="I15" s="253">
        <v>3</v>
      </c>
      <c r="J15" s="253">
        <v>1</v>
      </c>
      <c r="K15" s="253"/>
      <c r="L15" s="253">
        <v>5</v>
      </c>
      <c r="M15" s="252">
        <v>17</v>
      </c>
      <c r="N15" s="252">
        <v>6</v>
      </c>
      <c r="O15" s="252"/>
      <c r="P15" s="252"/>
      <c r="Q15" s="252">
        <v>9</v>
      </c>
      <c r="R15" s="252">
        <v>2</v>
      </c>
      <c r="S15" s="252">
        <v>3</v>
      </c>
      <c r="T15" s="252">
        <v>11</v>
      </c>
    </row>
    <row r="16" spans="1:38" s="201" customFormat="1" ht="17.25" customHeight="1">
      <c r="A16" s="254" t="s">
        <v>1</v>
      </c>
      <c r="B16" s="198" t="s">
        <v>17</v>
      </c>
      <c r="C16" s="255">
        <f aca="true" t="shared" si="2" ref="C16:T16">C17+C18+C19+C20+C21+C22+C23+C24+C25+C26+C27</f>
        <v>97</v>
      </c>
      <c r="D16" s="255">
        <f t="shared" si="2"/>
        <v>0</v>
      </c>
      <c r="E16" s="255">
        <f t="shared" si="2"/>
        <v>0</v>
      </c>
      <c r="F16" s="255">
        <f t="shared" si="2"/>
        <v>69</v>
      </c>
      <c r="G16" s="255">
        <f t="shared" si="2"/>
        <v>7</v>
      </c>
      <c r="H16" s="255">
        <f t="shared" si="2"/>
        <v>8</v>
      </c>
      <c r="I16" s="255">
        <f t="shared" si="2"/>
        <v>11</v>
      </c>
      <c r="J16" s="255">
        <f t="shared" si="2"/>
        <v>2</v>
      </c>
      <c r="K16" s="255">
        <f t="shared" si="2"/>
        <v>0</v>
      </c>
      <c r="L16" s="255">
        <f t="shared" si="2"/>
        <v>7</v>
      </c>
      <c r="M16" s="255">
        <f t="shared" si="2"/>
        <v>61</v>
      </c>
      <c r="N16" s="255">
        <f t="shared" si="2"/>
        <v>3</v>
      </c>
      <c r="O16" s="255">
        <f t="shared" si="2"/>
        <v>15</v>
      </c>
      <c r="P16" s="255">
        <f t="shared" si="2"/>
        <v>16</v>
      </c>
      <c r="Q16" s="255">
        <f t="shared" si="2"/>
        <v>41</v>
      </c>
      <c r="R16" s="255">
        <f t="shared" si="2"/>
        <v>6</v>
      </c>
      <c r="S16" s="255">
        <f t="shared" si="2"/>
        <v>8</v>
      </c>
      <c r="T16" s="255">
        <f t="shared" si="2"/>
        <v>42</v>
      </c>
      <c r="AL16" s="199"/>
    </row>
    <row r="17" spans="1:32" s="201" customFormat="1" ht="17.25" customHeight="1">
      <c r="A17" s="200">
        <v>1</v>
      </c>
      <c r="B17" s="68" t="s">
        <v>273</v>
      </c>
      <c r="C17" s="251">
        <f aca="true" t="shared" si="3" ref="C17:C27">D17+E17+F17+G17+H17+I17+J17</f>
        <v>8</v>
      </c>
      <c r="D17" s="252"/>
      <c r="E17" s="252"/>
      <c r="F17" s="256">
        <v>6</v>
      </c>
      <c r="G17" s="256">
        <v>1</v>
      </c>
      <c r="H17" s="256"/>
      <c r="I17" s="257"/>
      <c r="J17" s="257">
        <v>1</v>
      </c>
      <c r="K17" s="257"/>
      <c r="L17" s="257"/>
      <c r="M17" s="256">
        <v>4</v>
      </c>
      <c r="N17" s="256">
        <v>1</v>
      </c>
      <c r="O17" s="256"/>
      <c r="P17" s="256"/>
      <c r="Q17" s="256">
        <v>5</v>
      </c>
      <c r="R17" s="256"/>
      <c r="S17" s="256"/>
      <c r="T17" s="256">
        <v>3</v>
      </c>
      <c r="AF17" s="199" t="e">
        <f>(R17-D17)/D17</f>
        <v>#DIV/0!</v>
      </c>
    </row>
    <row r="18" spans="1:20" s="201" customFormat="1" ht="17.25" customHeight="1">
      <c r="A18" s="200">
        <v>2</v>
      </c>
      <c r="B18" s="68" t="s">
        <v>305</v>
      </c>
      <c r="C18" s="251">
        <f t="shared" si="3"/>
        <v>7</v>
      </c>
      <c r="D18" s="252"/>
      <c r="E18" s="252"/>
      <c r="F18" s="256">
        <v>6</v>
      </c>
      <c r="G18" s="256"/>
      <c r="H18" s="256"/>
      <c r="I18" s="257">
        <v>1</v>
      </c>
      <c r="J18" s="257"/>
      <c r="K18" s="257"/>
      <c r="L18" s="257"/>
      <c r="M18" s="256">
        <v>6</v>
      </c>
      <c r="N18" s="256"/>
      <c r="O18" s="256">
        <v>3</v>
      </c>
      <c r="P18" s="256"/>
      <c r="Q18" s="256">
        <v>3</v>
      </c>
      <c r="R18" s="256">
        <v>1</v>
      </c>
      <c r="S18" s="256"/>
      <c r="T18" s="256">
        <v>3</v>
      </c>
    </row>
    <row r="19" spans="1:20" s="201" customFormat="1" ht="17.25" customHeight="1">
      <c r="A19" s="200">
        <v>3</v>
      </c>
      <c r="B19" s="68" t="s">
        <v>276</v>
      </c>
      <c r="C19" s="251">
        <f t="shared" si="3"/>
        <v>14</v>
      </c>
      <c r="D19" s="252"/>
      <c r="E19" s="252"/>
      <c r="F19" s="256">
        <v>12</v>
      </c>
      <c r="G19" s="256">
        <v>1</v>
      </c>
      <c r="H19" s="256"/>
      <c r="I19" s="257">
        <v>1</v>
      </c>
      <c r="J19" s="257"/>
      <c r="K19" s="257"/>
      <c r="L19" s="257"/>
      <c r="M19" s="256">
        <v>9</v>
      </c>
      <c r="N19" s="256">
        <v>1</v>
      </c>
      <c r="O19" s="256"/>
      <c r="P19" s="256">
        <v>13</v>
      </c>
      <c r="Q19" s="256">
        <v>8</v>
      </c>
      <c r="R19" s="256">
        <v>1</v>
      </c>
      <c r="S19" s="256">
        <v>1</v>
      </c>
      <c r="T19" s="256">
        <v>4</v>
      </c>
    </row>
    <row r="20" spans="1:20" s="201" customFormat="1" ht="17.25" customHeight="1">
      <c r="A20" s="200">
        <v>4</v>
      </c>
      <c r="B20" s="68" t="s">
        <v>277</v>
      </c>
      <c r="C20" s="251">
        <f t="shared" si="3"/>
        <v>7</v>
      </c>
      <c r="D20" s="252"/>
      <c r="E20" s="252"/>
      <c r="F20" s="256">
        <v>3</v>
      </c>
      <c r="G20" s="256"/>
      <c r="H20" s="256">
        <v>1</v>
      </c>
      <c r="I20" s="257">
        <v>2</v>
      </c>
      <c r="J20" s="257">
        <v>1</v>
      </c>
      <c r="K20" s="257"/>
      <c r="L20" s="257"/>
      <c r="M20" s="256">
        <v>3</v>
      </c>
      <c r="N20" s="256"/>
      <c r="O20" s="256">
        <v>1</v>
      </c>
      <c r="P20" s="256"/>
      <c r="Q20" s="256">
        <v>2</v>
      </c>
      <c r="R20" s="256"/>
      <c r="S20" s="256">
        <v>1</v>
      </c>
      <c r="T20" s="256">
        <v>4</v>
      </c>
    </row>
    <row r="21" spans="1:39" s="201" customFormat="1" ht="17.25" customHeight="1">
      <c r="A21" s="200">
        <v>5</v>
      </c>
      <c r="B21" s="68" t="s">
        <v>278</v>
      </c>
      <c r="C21" s="251">
        <f t="shared" si="3"/>
        <v>8</v>
      </c>
      <c r="D21" s="252"/>
      <c r="E21" s="252"/>
      <c r="F21" s="256">
        <v>5</v>
      </c>
      <c r="G21" s="256">
        <v>1</v>
      </c>
      <c r="H21" s="256">
        <v>2</v>
      </c>
      <c r="I21" s="257"/>
      <c r="J21" s="257"/>
      <c r="K21" s="257"/>
      <c r="L21" s="257">
        <v>1</v>
      </c>
      <c r="M21" s="256">
        <v>6</v>
      </c>
      <c r="N21" s="256"/>
      <c r="O21" s="256"/>
      <c r="P21" s="256"/>
      <c r="Q21" s="256">
        <v>3</v>
      </c>
      <c r="R21" s="256"/>
      <c r="S21" s="256">
        <v>2</v>
      </c>
      <c r="T21" s="256">
        <v>3</v>
      </c>
      <c r="AJ21" s="201">
        <f>AI20-AI21</f>
        <v>0</v>
      </c>
      <c r="AK21" s="201">
        <v>1653</v>
      </c>
      <c r="AL21" s="201">
        <f>AI20-AK21</f>
        <v>-1653</v>
      </c>
      <c r="AM21" s="199" t="e">
        <f>AL21/AI20</f>
        <v>#DIV/0!</v>
      </c>
    </row>
    <row r="22" spans="1:39" s="201" customFormat="1" ht="17.25" customHeight="1">
      <c r="A22" s="200">
        <v>6</v>
      </c>
      <c r="B22" s="68" t="s">
        <v>279</v>
      </c>
      <c r="C22" s="251">
        <f t="shared" si="3"/>
        <v>10</v>
      </c>
      <c r="D22" s="252"/>
      <c r="E22" s="252"/>
      <c r="F22" s="256">
        <v>7</v>
      </c>
      <c r="G22" s="256"/>
      <c r="H22" s="256">
        <v>1</v>
      </c>
      <c r="I22" s="257">
        <v>2</v>
      </c>
      <c r="J22" s="257"/>
      <c r="K22" s="257"/>
      <c r="L22" s="257">
        <v>1</v>
      </c>
      <c r="M22" s="256">
        <v>8</v>
      </c>
      <c r="N22" s="256"/>
      <c r="O22" s="256">
        <v>2</v>
      </c>
      <c r="P22" s="256"/>
      <c r="Q22" s="256">
        <v>3</v>
      </c>
      <c r="R22" s="256"/>
      <c r="S22" s="256">
        <v>1</v>
      </c>
      <c r="T22" s="256">
        <v>6</v>
      </c>
      <c r="AM22" s="199" t="e">
        <f>AN20-AM21</f>
        <v>#DIV/0!</v>
      </c>
    </row>
    <row r="23" spans="1:20" s="201" customFormat="1" ht="17.25" customHeight="1">
      <c r="A23" s="200">
        <v>7</v>
      </c>
      <c r="B23" s="68" t="s">
        <v>284</v>
      </c>
      <c r="C23" s="251">
        <f t="shared" si="3"/>
        <v>7</v>
      </c>
      <c r="D23" s="252"/>
      <c r="E23" s="252"/>
      <c r="F23" s="256">
        <v>4</v>
      </c>
      <c r="G23" s="256">
        <v>1</v>
      </c>
      <c r="H23" s="256">
        <v>1</v>
      </c>
      <c r="I23" s="257">
        <v>1</v>
      </c>
      <c r="J23" s="257"/>
      <c r="K23" s="257"/>
      <c r="L23" s="257">
        <v>1</v>
      </c>
      <c r="M23" s="256">
        <v>3</v>
      </c>
      <c r="N23" s="256"/>
      <c r="O23" s="256">
        <v>1</v>
      </c>
      <c r="P23" s="256"/>
      <c r="Q23" s="256">
        <v>2</v>
      </c>
      <c r="R23" s="256"/>
      <c r="S23" s="256"/>
      <c r="T23" s="256">
        <v>5</v>
      </c>
    </row>
    <row r="24" spans="1:36" s="201" customFormat="1" ht="17.25" customHeight="1">
      <c r="A24" s="200">
        <v>8</v>
      </c>
      <c r="B24" s="68" t="s">
        <v>286</v>
      </c>
      <c r="C24" s="251">
        <f t="shared" si="3"/>
        <v>9</v>
      </c>
      <c r="D24" s="252"/>
      <c r="E24" s="252"/>
      <c r="F24" s="256">
        <v>6</v>
      </c>
      <c r="G24" s="256">
        <v>1</v>
      </c>
      <c r="H24" s="256">
        <v>1</v>
      </c>
      <c r="I24" s="257">
        <v>1</v>
      </c>
      <c r="J24" s="257"/>
      <c r="K24" s="257"/>
      <c r="L24" s="257">
        <v>1</v>
      </c>
      <c r="M24" s="256">
        <v>4</v>
      </c>
      <c r="N24" s="256"/>
      <c r="O24" s="256">
        <v>1</v>
      </c>
      <c r="P24" s="256"/>
      <c r="Q24" s="256">
        <v>2</v>
      </c>
      <c r="R24" s="256">
        <v>1</v>
      </c>
      <c r="S24" s="256">
        <v>2</v>
      </c>
      <c r="T24" s="256">
        <v>4</v>
      </c>
      <c r="AJ24" s="201">
        <f>AI23-AI24</f>
        <v>0</v>
      </c>
    </row>
    <row r="25" spans="1:36" s="201" customFormat="1" ht="17.25" customHeight="1">
      <c r="A25" s="200">
        <v>9</v>
      </c>
      <c r="B25" s="68" t="s">
        <v>287</v>
      </c>
      <c r="C25" s="251">
        <f t="shared" si="3"/>
        <v>11</v>
      </c>
      <c r="D25" s="252"/>
      <c r="E25" s="252"/>
      <c r="F25" s="256">
        <v>8</v>
      </c>
      <c r="G25" s="256"/>
      <c r="H25" s="256">
        <v>1</v>
      </c>
      <c r="I25" s="257">
        <v>2</v>
      </c>
      <c r="J25" s="257"/>
      <c r="K25" s="257"/>
      <c r="L25" s="257">
        <v>1</v>
      </c>
      <c r="M25" s="256">
        <v>8</v>
      </c>
      <c r="N25" s="256">
        <v>1</v>
      </c>
      <c r="O25" s="256">
        <v>1</v>
      </c>
      <c r="P25" s="256">
        <v>3</v>
      </c>
      <c r="Q25" s="256">
        <v>4</v>
      </c>
      <c r="R25" s="256">
        <v>1</v>
      </c>
      <c r="S25" s="256">
        <v>1</v>
      </c>
      <c r="T25" s="256">
        <v>5</v>
      </c>
      <c r="AJ25" s="199" t="e">
        <f>AI24/AI25</f>
        <v>#DIV/0!</v>
      </c>
    </row>
    <row r="26" spans="1:44" s="201" customFormat="1" ht="17.25" customHeight="1">
      <c r="A26" s="200">
        <v>10</v>
      </c>
      <c r="B26" s="68" t="s">
        <v>288</v>
      </c>
      <c r="C26" s="251">
        <f t="shared" si="3"/>
        <v>8</v>
      </c>
      <c r="D26" s="252"/>
      <c r="E26" s="252"/>
      <c r="F26" s="256">
        <v>6</v>
      </c>
      <c r="G26" s="256">
        <v>1</v>
      </c>
      <c r="H26" s="256"/>
      <c r="I26" s="257">
        <v>1</v>
      </c>
      <c r="J26" s="257"/>
      <c r="K26" s="257"/>
      <c r="L26" s="257">
        <v>1</v>
      </c>
      <c r="M26" s="256">
        <v>3</v>
      </c>
      <c r="N26" s="256"/>
      <c r="O26" s="256">
        <v>3</v>
      </c>
      <c r="P26" s="256"/>
      <c r="Q26" s="256">
        <v>4</v>
      </c>
      <c r="R26" s="256">
        <v>1</v>
      </c>
      <c r="S26" s="256"/>
      <c r="T26" s="256">
        <v>3</v>
      </c>
      <c r="AR26" s="199"/>
    </row>
    <row r="27" spans="1:20" s="201" customFormat="1" ht="17.25" customHeight="1">
      <c r="A27" s="200">
        <v>11</v>
      </c>
      <c r="B27" s="68" t="s">
        <v>290</v>
      </c>
      <c r="C27" s="251">
        <f t="shared" si="3"/>
        <v>8</v>
      </c>
      <c r="D27" s="252"/>
      <c r="E27" s="252"/>
      <c r="F27" s="256">
        <v>6</v>
      </c>
      <c r="G27" s="256">
        <v>1</v>
      </c>
      <c r="H27" s="256">
        <v>1</v>
      </c>
      <c r="I27" s="257"/>
      <c r="J27" s="257"/>
      <c r="K27" s="257"/>
      <c r="L27" s="257">
        <v>1</v>
      </c>
      <c r="M27" s="256">
        <v>7</v>
      </c>
      <c r="N27" s="256"/>
      <c r="O27" s="256">
        <v>3</v>
      </c>
      <c r="P27" s="256"/>
      <c r="Q27" s="256">
        <v>5</v>
      </c>
      <c r="R27" s="256">
        <v>1</v>
      </c>
      <c r="S27" s="256"/>
      <c r="T27" s="256">
        <v>2</v>
      </c>
    </row>
    <row r="28" spans="1:35" ht="6.75" customHeight="1">
      <c r="A28" s="208"/>
      <c r="B28" s="208"/>
      <c r="C28" s="208"/>
      <c r="D28" s="208"/>
      <c r="E28" s="208"/>
      <c r="F28" s="208"/>
      <c r="G28" s="208"/>
      <c r="H28" s="208"/>
      <c r="I28" s="208"/>
      <c r="J28" s="208"/>
      <c r="K28" s="208"/>
      <c r="L28" s="208"/>
      <c r="M28" s="208"/>
      <c r="N28" s="208"/>
      <c r="O28" s="208"/>
      <c r="P28" s="208"/>
      <c r="Q28" s="208"/>
      <c r="AG28" s="196" t="s">
        <v>292</v>
      </c>
      <c r="AI28" s="190">
        <f>82/88</f>
        <v>0.9318181818181818</v>
      </c>
    </row>
    <row r="29" spans="1:20" ht="15.75" customHeight="1">
      <c r="A29" s="202"/>
      <c r="B29" s="799" t="s">
        <v>316</v>
      </c>
      <c r="C29" s="799"/>
      <c r="D29" s="799"/>
      <c r="E29" s="799"/>
      <c r="F29" s="258"/>
      <c r="G29" s="258"/>
      <c r="H29" s="258"/>
      <c r="I29" s="258"/>
      <c r="J29" s="258"/>
      <c r="K29" s="258"/>
      <c r="L29" s="206"/>
      <c r="M29" s="798" t="s">
        <v>329</v>
      </c>
      <c r="N29" s="798"/>
      <c r="O29" s="798"/>
      <c r="P29" s="798"/>
      <c r="Q29" s="798"/>
      <c r="R29" s="798"/>
      <c r="S29" s="798"/>
      <c r="T29" s="798"/>
    </row>
    <row r="30" spans="1:20" ht="18.75" customHeight="1">
      <c r="A30" s="202"/>
      <c r="B30" s="800" t="s">
        <v>157</v>
      </c>
      <c r="C30" s="800"/>
      <c r="D30" s="800"/>
      <c r="E30" s="800"/>
      <c r="F30" s="205"/>
      <c r="G30" s="205"/>
      <c r="H30" s="205"/>
      <c r="I30" s="205"/>
      <c r="J30" s="205"/>
      <c r="K30" s="205"/>
      <c r="L30" s="206"/>
      <c r="M30" s="803" t="s">
        <v>158</v>
      </c>
      <c r="N30" s="803"/>
      <c r="O30" s="803"/>
      <c r="P30" s="803"/>
      <c r="Q30" s="803"/>
      <c r="R30" s="803"/>
      <c r="S30" s="803"/>
      <c r="T30" s="803"/>
    </row>
    <row r="31" spans="1:20" ht="18.75">
      <c r="A31" s="208"/>
      <c r="B31" s="754"/>
      <c r="C31" s="754"/>
      <c r="D31" s="754"/>
      <c r="E31" s="754"/>
      <c r="F31" s="209"/>
      <c r="G31" s="209"/>
      <c r="H31" s="209"/>
      <c r="I31" s="209"/>
      <c r="J31" s="209"/>
      <c r="K31" s="209"/>
      <c r="L31" s="209"/>
      <c r="M31" s="755"/>
      <c r="N31" s="755"/>
      <c r="O31" s="755"/>
      <c r="P31" s="755"/>
      <c r="Q31" s="755"/>
      <c r="R31" s="755"/>
      <c r="S31" s="755"/>
      <c r="T31" s="755"/>
    </row>
    <row r="32" spans="1:20" ht="18.75">
      <c r="A32" s="208"/>
      <c r="B32" s="209"/>
      <c r="C32" s="209"/>
      <c r="D32" s="209"/>
      <c r="E32" s="209"/>
      <c r="F32" s="209"/>
      <c r="G32" s="209"/>
      <c r="H32" s="209"/>
      <c r="I32" s="209"/>
      <c r="J32" s="209"/>
      <c r="K32" s="209"/>
      <c r="L32" s="209"/>
      <c r="M32" s="209"/>
      <c r="N32" s="209"/>
      <c r="O32" s="209"/>
      <c r="P32" s="209"/>
      <c r="Q32" s="209"/>
      <c r="R32" s="206"/>
      <c r="S32" s="206"/>
      <c r="T32" s="206"/>
    </row>
    <row r="33" spans="2:20" ht="18">
      <c r="B33" s="806" t="s">
        <v>295</v>
      </c>
      <c r="C33" s="806"/>
      <c r="D33" s="806"/>
      <c r="E33" s="806"/>
      <c r="F33" s="806"/>
      <c r="G33" s="259"/>
      <c r="H33" s="259"/>
      <c r="I33" s="259"/>
      <c r="J33" s="259"/>
      <c r="K33" s="259"/>
      <c r="L33" s="259"/>
      <c r="M33" s="259"/>
      <c r="N33" s="806" t="s">
        <v>295</v>
      </c>
      <c r="O33" s="806"/>
      <c r="P33" s="806"/>
      <c r="Q33" s="806"/>
      <c r="R33" s="806"/>
      <c r="S33" s="806"/>
      <c r="T33" s="206"/>
    </row>
    <row r="34" spans="2:20" ht="18">
      <c r="B34" s="206"/>
      <c r="C34" s="206"/>
      <c r="D34" s="206"/>
      <c r="E34" s="206"/>
      <c r="F34" s="206"/>
      <c r="G34" s="206"/>
      <c r="H34" s="206"/>
      <c r="I34" s="206"/>
      <c r="J34" s="206"/>
      <c r="K34" s="206"/>
      <c r="L34" s="206"/>
      <c r="M34" s="206"/>
      <c r="N34" s="206"/>
      <c r="O34" s="206"/>
      <c r="P34" s="206"/>
      <c r="Q34" s="206"/>
      <c r="R34" s="206"/>
      <c r="S34" s="206"/>
      <c r="T34" s="206"/>
    </row>
    <row r="35" spans="2:20" ht="18.75">
      <c r="B35" s="652" t="s">
        <v>248</v>
      </c>
      <c r="C35" s="652"/>
      <c r="D35" s="652"/>
      <c r="E35" s="652"/>
      <c r="F35" s="210"/>
      <c r="G35" s="210"/>
      <c r="H35" s="210"/>
      <c r="I35" s="182"/>
      <c r="J35" s="182"/>
      <c r="K35" s="182"/>
      <c r="L35" s="182"/>
      <c r="M35" s="653" t="s">
        <v>249</v>
      </c>
      <c r="N35" s="653"/>
      <c r="O35" s="653"/>
      <c r="P35" s="653"/>
      <c r="Q35" s="653"/>
      <c r="R35" s="653"/>
      <c r="S35" s="653"/>
      <c r="T35" s="653"/>
    </row>
    <row r="36" spans="2:20" ht="18.75">
      <c r="B36" s="92"/>
      <c r="C36" s="92"/>
      <c r="D36" s="92"/>
      <c r="E36" s="92"/>
      <c r="F36" s="210"/>
      <c r="G36" s="210"/>
      <c r="H36" s="210"/>
      <c r="I36" s="182"/>
      <c r="J36" s="182"/>
      <c r="K36" s="182"/>
      <c r="L36" s="182"/>
      <c r="M36" s="93"/>
      <c r="N36" s="93"/>
      <c r="O36" s="93"/>
      <c r="P36" s="93"/>
      <c r="Q36" s="93"/>
      <c r="R36" s="93"/>
      <c r="S36" s="93"/>
      <c r="T36" s="93"/>
    </row>
    <row r="37" spans="2:20" ht="18.75">
      <c r="B37" s="92"/>
      <c r="C37" s="92"/>
      <c r="D37" s="92"/>
      <c r="E37" s="92"/>
      <c r="F37" s="210"/>
      <c r="G37" s="210"/>
      <c r="H37" s="210"/>
      <c r="I37" s="182"/>
      <c r="J37" s="182"/>
      <c r="K37" s="182"/>
      <c r="L37" s="182"/>
      <c r="M37" s="93"/>
      <c r="N37" s="93"/>
      <c r="O37" s="93"/>
      <c r="P37" s="93"/>
      <c r="Q37" s="93"/>
      <c r="R37" s="93"/>
      <c r="S37" s="93"/>
      <c r="T37" s="93"/>
    </row>
    <row r="38" s="261" customFormat="1" ht="15" hidden="1">
      <c r="A38" s="260" t="s">
        <v>133</v>
      </c>
    </row>
    <row r="39" spans="2:8" s="262" customFormat="1" ht="15" hidden="1">
      <c r="B39" s="263" t="s">
        <v>185</v>
      </c>
      <c r="C39" s="263"/>
      <c r="D39" s="263"/>
      <c r="E39" s="263"/>
      <c r="F39" s="263"/>
      <c r="G39" s="263"/>
      <c r="H39" s="263"/>
    </row>
    <row r="40" spans="2:8" s="264" customFormat="1" ht="15" hidden="1">
      <c r="B40" s="263" t="s">
        <v>186</v>
      </c>
      <c r="C40" s="189"/>
      <c r="D40" s="189"/>
      <c r="E40" s="189"/>
      <c r="F40" s="189"/>
      <c r="G40" s="189"/>
      <c r="H40" s="189"/>
    </row>
    <row r="41" ht="12.75" hidden="1"/>
    <row r="42" ht="12.75" hidden="1"/>
    <row r="43" ht="12.75" hidden="1"/>
    <row r="44" ht="12.75" hidden="1"/>
    <row r="45" ht="12.75" hidden="1"/>
  </sheetData>
  <sheetProtection/>
  <mergeCells count="48">
    <mergeCell ref="A13:B13"/>
    <mergeCell ref="B33:F33"/>
    <mergeCell ref="N33:S33"/>
    <mergeCell ref="A14:B14"/>
    <mergeCell ref="G9:G10"/>
    <mergeCell ref="C6:C10"/>
    <mergeCell ref="E9:E10"/>
    <mergeCell ref="A11:B11"/>
    <mergeCell ref="F9:F10"/>
    <mergeCell ref="A6:B10"/>
    <mergeCell ref="P5:T5"/>
    <mergeCell ref="D6:J6"/>
    <mergeCell ref="M35:T35"/>
    <mergeCell ref="M29:T29"/>
    <mergeCell ref="B35:E35"/>
    <mergeCell ref="B29:E29"/>
    <mergeCell ref="B30:E30"/>
    <mergeCell ref="B31:E31"/>
    <mergeCell ref="A12:B12"/>
    <mergeCell ref="M30:T30"/>
    <mergeCell ref="M31:T31"/>
    <mergeCell ref="A1:C1"/>
    <mergeCell ref="A3:C3"/>
    <mergeCell ref="A4:C4"/>
    <mergeCell ref="E2:N2"/>
    <mergeCell ref="A2:D2"/>
    <mergeCell ref="D4:N4"/>
    <mergeCell ref="P1:T1"/>
    <mergeCell ref="P2:T2"/>
    <mergeCell ref="P3:T3"/>
    <mergeCell ref="P4:T4"/>
    <mergeCell ref="N8:P9"/>
    <mergeCell ref="E1:N1"/>
    <mergeCell ref="Q8:Q10"/>
    <mergeCell ref="R8:R10"/>
    <mergeCell ref="E3:N3"/>
    <mergeCell ref="K6:T7"/>
    <mergeCell ref="D8:E8"/>
    <mergeCell ref="D9:D10"/>
    <mergeCell ref="D7:J7"/>
    <mergeCell ref="H8:I8"/>
    <mergeCell ref="I9:I10"/>
    <mergeCell ref="T8:T10"/>
    <mergeCell ref="S8:S10"/>
    <mergeCell ref="F8:G8"/>
    <mergeCell ref="K8:M9"/>
    <mergeCell ref="J8:J10"/>
    <mergeCell ref="H9:H10"/>
  </mergeCells>
  <printOptions horizontalCentered="1"/>
  <pageMargins left="0.4" right="0.21" top="0.27" bottom="0.15" header="0.2" footer="0.18"/>
  <pageSetup horizontalDpi="600" verticalDpi="600" orientation="landscape" paperSize="9" scale="95" r:id="rId3"/>
  <legacyDrawing r:id="rId2"/>
</worksheet>
</file>

<file path=xl/worksheets/sheet7.xml><?xml version="1.0" encoding="utf-8"?>
<worksheet xmlns="http://schemas.openxmlformats.org/spreadsheetml/2006/main" xmlns:r="http://schemas.openxmlformats.org/officeDocument/2006/relationships">
  <sheetPr>
    <tabColor indexed="39"/>
  </sheetPr>
  <dimension ref="A1:AR38"/>
  <sheetViews>
    <sheetView zoomScalePageLayoutView="0" workbookViewId="0" topLeftCell="A7">
      <selection activeCell="E4" sqref="E4"/>
    </sheetView>
  </sheetViews>
  <sheetFormatPr defaultColWidth="8.00390625" defaultRowHeight="15.75"/>
  <cols>
    <col min="1" max="1" width="4.75390625" style="277" customWidth="1"/>
    <col min="2" max="2" width="26.875" style="277" customWidth="1"/>
    <col min="3" max="3" width="11.625" style="233" customWidth="1"/>
    <col min="4" max="7" width="9.00390625" style="233" customWidth="1"/>
    <col min="8" max="9" width="10.125" style="233" customWidth="1"/>
    <col min="10" max="12" width="9.00390625" style="233" customWidth="1"/>
    <col min="13" max="28" width="8.00390625" style="233" customWidth="1"/>
    <col min="29" max="29" width="8.375" style="233" customWidth="1"/>
    <col min="30" max="30" width="8.00390625" style="233" customWidth="1"/>
    <col min="31" max="31" width="11.25390625" style="233" customWidth="1"/>
    <col min="32" max="32" width="13.50390625" style="233" customWidth="1"/>
    <col min="33" max="16384" width="8.00390625" style="233" customWidth="1"/>
  </cols>
  <sheetData>
    <row r="1" spans="1:12" ht="36" customHeight="1">
      <c r="A1" s="822" t="s">
        <v>187</v>
      </c>
      <c r="B1" s="822"/>
      <c r="C1" s="822"/>
      <c r="D1" s="825" t="s">
        <v>368</v>
      </c>
      <c r="E1" s="825"/>
      <c r="F1" s="825"/>
      <c r="G1" s="825"/>
      <c r="H1" s="825"/>
      <c r="I1" s="825"/>
      <c r="J1" s="826" t="s">
        <v>369</v>
      </c>
      <c r="K1" s="827"/>
      <c r="L1" s="827"/>
    </row>
    <row r="2" spans="1:12" ht="34.5" customHeight="1">
      <c r="A2" s="828" t="s">
        <v>330</v>
      </c>
      <c r="B2" s="828"/>
      <c r="C2" s="828"/>
      <c r="D2" s="825"/>
      <c r="E2" s="825"/>
      <c r="F2" s="825"/>
      <c r="G2" s="825"/>
      <c r="H2" s="825"/>
      <c r="I2" s="825"/>
      <c r="J2" s="829" t="s">
        <v>370</v>
      </c>
      <c r="K2" s="830"/>
      <c r="L2" s="830"/>
    </row>
    <row r="3" spans="1:12" ht="15" customHeight="1">
      <c r="A3" s="265" t="s">
        <v>260</v>
      </c>
      <c r="B3" s="174"/>
      <c r="C3" s="831"/>
      <c r="D3" s="831"/>
      <c r="E3" s="831"/>
      <c r="F3" s="831"/>
      <c r="G3" s="831"/>
      <c r="H3" s="831"/>
      <c r="I3" s="831"/>
      <c r="J3" s="823"/>
      <c r="K3" s="824"/>
      <c r="L3" s="824"/>
    </row>
    <row r="4" spans="1:12" ht="15.75" customHeight="1">
      <c r="A4" s="266"/>
      <c r="B4" s="266"/>
      <c r="C4" s="267"/>
      <c r="D4" s="267"/>
      <c r="E4" s="170"/>
      <c r="F4" s="170"/>
      <c r="G4" s="170"/>
      <c r="H4" s="268"/>
      <c r="I4" s="268"/>
      <c r="J4" s="832" t="s">
        <v>188</v>
      </c>
      <c r="K4" s="832"/>
      <c r="L4" s="832"/>
    </row>
    <row r="5" spans="1:12" s="269" customFormat="1" ht="28.5" customHeight="1">
      <c r="A5" s="817" t="s">
        <v>57</v>
      </c>
      <c r="B5" s="817"/>
      <c r="C5" s="732" t="s">
        <v>31</v>
      </c>
      <c r="D5" s="732" t="s">
        <v>189</v>
      </c>
      <c r="E5" s="732"/>
      <c r="F5" s="732"/>
      <c r="G5" s="732"/>
      <c r="H5" s="732" t="s">
        <v>190</v>
      </c>
      <c r="I5" s="732"/>
      <c r="J5" s="732" t="s">
        <v>191</v>
      </c>
      <c r="K5" s="732"/>
      <c r="L5" s="732"/>
    </row>
    <row r="6" spans="1:13" s="269" customFormat="1" ht="80.25" customHeight="1">
      <c r="A6" s="817"/>
      <c r="B6" s="817"/>
      <c r="C6" s="732"/>
      <c r="D6" s="215" t="s">
        <v>192</v>
      </c>
      <c r="E6" s="215" t="s">
        <v>193</v>
      </c>
      <c r="F6" s="215" t="s">
        <v>331</v>
      </c>
      <c r="G6" s="215" t="s">
        <v>194</v>
      </c>
      <c r="H6" s="215" t="s">
        <v>195</v>
      </c>
      <c r="I6" s="215" t="s">
        <v>196</v>
      </c>
      <c r="J6" s="215" t="s">
        <v>197</v>
      </c>
      <c r="K6" s="215" t="s">
        <v>198</v>
      </c>
      <c r="L6" s="215" t="s">
        <v>199</v>
      </c>
      <c r="M6" s="270"/>
    </row>
    <row r="7" spans="1:12" s="271" customFormat="1" ht="16.5" customHeight="1">
      <c r="A7" s="833" t="s">
        <v>6</v>
      </c>
      <c r="B7" s="833"/>
      <c r="C7" s="221">
        <v>1</v>
      </c>
      <c r="D7" s="221">
        <v>2</v>
      </c>
      <c r="E7" s="221">
        <v>3</v>
      </c>
      <c r="F7" s="221">
        <v>4</v>
      </c>
      <c r="G7" s="221">
        <v>5</v>
      </c>
      <c r="H7" s="221">
        <v>6</v>
      </c>
      <c r="I7" s="221">
        <v>7</v>
      </c>
      <c r="J7" s="221">
        <v>8</v>
      </c>
      <c r="K7" s="221">
        <v>9</v>
      </c>
      <c r="L7" s="221">
        <v>10</v>
      </c>
    </row>
    <row r="8" spans="1:12" s="271" customFormat="1" ht="16.5" customHeight="1">
      <c r="A8" s="820" t="s">
        <v>328</v>
      </c>
      <c r="B8" s="821"/>
      <c r="C8" s="223">
        <f aca="true" t="shared" si="0" ref="C8:L8">C10-C9</f>
        <v>-3</v>
      </c>
      <c r="D8" s="223">
        <f t="shared" si="0"/>
        <v>-1</v>
      </c>
      <c r="E8" s="223">
        <f t="shared" si="0"/>
        <v>0</v>
      </c>
      <c r="F8" s="223">
        <f t="shared" si="0"/>
        <v>0</v>
      </c>
      <c r="G8" s="223">
        <f t="shared" si="0"/>
        <v>-2</v>
      </c>
      <c r="H8" s="223">
        <f t="shared" si="0"/>
        <v>-2</v>
      </c>
      <c r="I8" s="223">
        <f t="shared" si="0"/>
        <v>0</v>
      </c>
      <c r="J8" s="223">
        <f t="shared" si="0"/>
        <v>-2</v>
      </c>
      <c r="K8" s="223">
        <f t="shared" si="0"/>
        <v>-1</v>
      </c>
      <c r="L8" s="223">
        <f t="shared" si="0"/>
        <v>0</v>
      </c>
    </row>
    <row r="9" spans="1:12" s="271" customFormat="1" ht="16.5" customHeight="1">
      <c r="A9" s="818" t="s">
        <v>304</v>
      </c>
      <c r="B9" s="819"/>
      <c r="C9" s="224">
        <v>9</v>
      </c>
      <c r="D9" s="224">
        <v>2</v>
      </c>
      <c r="E9" s="224">
        <v>2</v>
      </c>
      <c r="F9" s="224">
        <v>0</v>
      </c>
      <c r="G9" s="224">
        <v>5</v>
      </c>
      <c r="H9" s="224">
        <v>8</v>
      </c>
      <c r="I9" s="224">
        <v>0</v>
      </c>
      <c r="J9" s="224">
        <v>8</v>
      </c>
      <c r="K9" s="224">
        <v>1</v>
      </c>
      <c r="L9" s="224">
        <v>0</v>
      </c>
    </row>
    <row r="10" spans="1:12" s="271" customFormat="1" ht="16.5" customHeight="1">
      <c r="A10" s="834" t="s">
        <v>184</v>
      </c>
      <c r="B10" s="834"/>
      <c r="C10" s="226">
        <f aca="true" t="shared" si="1" ref="C10:L10">C11+C12</f>
        <v>6</v>
      </c>
      <c r="D10" s="226">
        <f t="shared" si="1"/>
        <v>1</v>
      </c>
      <c r="E10" s="226">
        <f t="shared" si="1"/>
        <v>2</v>
      </c>
      <c r="F10" s="226">
        <f t="shared" si="1"/>
        <v>0</v>
      </c>
      <c r="G10" s="226">
        <f t="shared" si="1"/>
        <v>3</v>
      </c>
      <c r="H10" s="226">
        <f t="shared" si="1"/>
        <v>6</v>
      </c>
      <c r="I10" s="226">
        <f t="shared" si="1"/>
        <v>0</v>
      </c>
      <c r="J10" s="226">
        <f t="shared" si="1"/>
        <v>6</v>
      </c>
      <c r="K10" s="226">
        <f t="shared" si="1"/>
        <v>0</v>
      </c>
      <c r="L10" s="226">
        <f t="shared" si="1"/>
        <v>0</v>
      </c>
    </row>
    <row r="11" spans="1:12" s="271" customFormat="1" ht="16.5" customHeight="1">
      <c r="A11" s="197" t="s">
        <v>0</v>
      </c>
      <c r="B11" s="198" t="s">
        <v>200</v>
      </c>
      <c r="C11" s="272">
        <f>D11+E11+F11+G11</f>
        <v>3</v>
      </c>
      <c r="D11" s="231">
        <v>1</v>
      </c>
      <c r="E11" s="231">
        <v>0</v>
      </c>
      <c r="F11" s="231">
        <v>0</v>
      </c>
      <c r="G11" s="231">
        <v>2</v>
      </c>
      <c r="H11" s="231">
        <v>3</v>
      </c>
      <c r="I11" s="231">
        <v>0</v>
      </c>
      <c r="J11" s="273">
        <v>3</v>
      </c>
      <c r="K11" s="273">
        <v>0</v>
      </c>
      <c r="L11" s="273">
        <v>0</v>
      </c>
    </row>
    <row r="12" spans="1:12" s="271" customFormat="1" ht="16.5" customHeight="1">
      <c r="A12" s="197" t="s">
        <v>1</v>
      </c>
      <c r="B12" s="198" t="s">
        <v>17</v>
      </c>
      <c r="C12" s="226">
        <f aca="true" t="shared" si="2" ref="C12:L12">C13+C14+C15+C16+C17+C18+C19+C20+C21+C22+C23</f>
        <v>3</v>
      </c>
      <c r="D12" s="226">
        <f t="shared" si="2"/>
        <v>0</v>
      </c>
      <c r="E12" s="226">
        <f t="shared" si="2"/>
        <v>2</v>
      </c>
      <c r="F12" s="226">
        <f t="shared" si="2"/>
        <v>0</v>
      </c>
      <c r="G12" s="226">
        <f t="shared" si="2"/>
        <v>1</v>
      </c>
      <c r="H12" s="226">
        <f t="shared" si="2"/>
        <v>3</v>
      </c>
      <c r="I12" s="226">
        <f t="shared" si="2"/>
        <v>0</v>
      </c>
      <c r="J12" s="226">
        <f t="shared" si="2"/>
        <v>3</v>
      </c>
      <c r="K12" s="226">
        <f t="shared" si="2"/>
        <v>0</v>
      </c>
      <c r="L12" s="226">
        <f t="shared" si="2"/>
        <v>0</v>
      </c>
    </row>
    <row r="13" spans="1:32" s="271" customFormat="1" ht="16.5" customHeight="1">
      <c r="A13" s="274">
        <v>1</v>
      </c>
      <c r="B13" s="68" t="s">
        <v>273</v>
      </c>
      <c r="C13" s="272">
        <f aca="true" t="shared" si="3" ref="C13:C23">D13+E13+F13+G13</f>
        <v>0</v>
      </c>
      <c r="D13" s="231">
        <v>0</v>
      </c>
      <c r="E13" s="231">
        <v>0</v>
      </c>
      <c r="F13" s="231">
        <v>0</v>
      </c>
      <c r="G13" s="231">
        <v>0</v>
      </c>
      <c r="H13" s="231">
        <v>0</v>
      </c>
      <c r="I13" s="231">
        <v>0</v>
      </c>
      <c r="J13" s="273">
        <v>0</v>
      </c>
      <c r="K13" s="273">
        <v>0</v>
      </c>
      <c r="L13" s="273">
        <v>0</v>
      </c>
      <c r="AF13" s="271" t="s">
        <v>272</v>
      </c>
    </row>
    <row r="14" spans="1:37" s="271" customFormat="1" ht="16.5" customHeight="1">
      <c r="A14" s="274">
        <v>2</v>
      </c>
      <c r="B14" s="68" t="s">
        <v>305</v>
      </c>
      <c r="C14" s="272">
        <f t="shared" si="3"/>
        <v>0</v>
      </c>
      <c r="D14" s="228">
        <v>0</v>
      </c>
      <c r="E14" s="231">
        <v>0</v>
      </c>
      <c r="F14" s="231">
        <v>0</v>
      </c>
      <c r="G14" s="231">
        <v>0</v>
      </c>
      <c r="H14" s="231">
        <v>0</v>
      </c>
      <c r="I14" s="231">
        <v>0</v>
      </c>
      <c r="J14" s="273">
        <v>0</v>
      </c>
      <c r="K14" s="273">
        <v>0</v>
      </c>
      <c r="L14" s="273">
        <v>0</v>
      </c>
      <c r="AK14" s="199"/>
    </row>
    <row r="15" spans="1:13" s="271" customFormat="1" ht="16.5" customHeight="1">
      <c r="A15" s="274">
        <v>3</v>
      </c>
      <c r="B15" s="68" t="s">
        <v>276</v>
      </c>
      <c r="C15" s="272">
        <f t="shared" si="3"/>
        <v>0</v>
      </c>
      <c r="D15" s="231">
        <v>0</v>
      </c>
      <c r="E15" s="231">
        <v>0</v>
      </c>
      <c r="F15" s="231">
        <v>0</v>
      </c>
      <c r="G15" s="231">
        <v>0</v>
      </c>
      <c r="H15" s="275">
        <v>0</v>
      </c>
      <c r="I15" s="275">
        <v>0</v>
      </c>
      <c r="J15" s="276">
        <v>0</v>
      </c>
      <c r="K15" s="273">
        <v>0</v>
      </c>
      <c r="L15" s="273">
        <v>0</v>
      </c>
      <c r="M15" s="178"/>
    </row>
    <row r="16" spans="1:38" s="271" customFormat="1" ht="16.5" customHeight="1">
      <c r="A16" s="274">
        <v>4</v>
      </c>
      <c r="B16" s="68" t="s">
        <v>277</v>
      </c>
      <c r="C16" s="272">
        <f t="shared" si="3"/>
        <v>0</v>
      </c>
      <c r="D16" s="231">
        <v>0</v>
      </c>
      <c r="E16" s="231">
        <v>0</v>
      </c>
      <c r="F16" s="231">
        <v>0</v>
      </c>
      <c r="G16" s="231">
        <v>0</v>
      </c>
      <c r="H16" s="275">
        <v>0</v>
      </c>
      <c r="I16" s="275">
        <v>0</v>
      </c>
      <c r="J16" s="276">
        <v>0</v>
      </c>
      <c r="K16" s="273">
        <v>0</v>
      </c>
      <c r="L16" s="273">
        <v>0</v>
      </c>
      <c r="M16" s="178"/>
      <c r="AL16" s="199"/>
    </row>
    <row r="17" spans="1:32" s="271" customFormat="1" ht="16.5" customHeight="1">
      <c r="A17" s="274">
        <v>5</v>
      </c>
      <c r="B17" s="68" t="s">
        <v>332</v>
      </c>
      <c r="C17" s="272">
        <f t="shared" si="3"/>
        <v>1</v>
      </c>
      <c r="D17" s="231">
        <v>0</v>
      </c>
      <c r="E17" s="231">
        <v>0</v>
      </c>
      <c r="F17" s="231">
        <v>0</v>
      </c>
      <c r="G17" s="231">
        <v>1</v>
      </c>
      <c r="H17" s="231">
        <v>1</v>
      </c>
      <c r="I17" s="231">
        <v>0</v>
      </c>
      <c r="J17" s="273">
        <v>1</v>
      </c>
      <c r="K17" s="273">
        <v>0</v>
      </c>
      <c r="L17" s="273">
        <v>0</v>
      </c>
      <c r="AF17" s="199" t="s">
        <v>275</v>
      </c>
    </row>
    <row r="18" spans="1:12" s="271" customFormat="1" ht="16.5" customHeight="1">
      <c r="A18" s="274">
        <v>6</v>
      </c>
      <c r="B18" s="68" t="s">
        <v>279</v>
      </c>
      <c r="C18" s="272">
        <f t="shared" si="3"/>
        <v>1</v>
      </c>
      <c r="D18" s="231">
        <v>0</v>
      </c>
      <c r="E18" s="231">
        <v>1</v>
      </c>
      <c r="F18" s="231">
        <v>0</v>
      </c>
      <c r="G18" s="231">
        <v>0</v>
      </c>
      <c r="H18" s="231">
        <v>1</v>
      </c>
      <c r="I18" s="231">
        <v>0</v>
      </c>
      <c r="J18" s="273">
        <v>1</v>
      </c>
      <c r="K18" s="273">
        <v>0</v>
      </c>
      <c r="L18" s="273">
        <v>0</v>
      </c>
    </row>
    <row r="19" spans="1:12" s="271" customFormat="1" ht="16.5" customHeight="1">
      <c r="A19" s="274">
        <v>7</v>
      </c>
      <c r="B19" s="68" t="s">
        <v>284</v>
      </c>
      <c r="C19" s="272">
        <f t="shared" si="3"/>
        <v>0</v>
      </c>
      <c r="D19" s="231">
        <v>0</v>
      </c>
      <c r="E19" s="231">
        <v>0</v>
      </c>
      <c r="F19" s="231">
        <v>0</v>
      </c>
      <c r="G19" s="231">
        <v>0</v>
      </c>
      <c r="H19" s="231">
        <v>0</v>
      </c>
      <c r="I19" s="231">
        <v>0</v>
      </c>
      <c r="J19" s="273">
        <v>0</v>
      </c>
      <c r="K19" s="273">
        <v>0</v>
      </c>
      <c r="L19" s="273">
        <v>0</v>
      </c>
    </row>
    <row r="20" spans="1:12" s="271" customFormat="1" ht="16.5" customHeight="1">
      <c r="A20" s="274">
        <v>8</v>
      </c>
      <c r="B20" s="68" t="s">
        <v>286</v>
      </c>
      <c r="C20" s="272">
        <f t="shared" si="3"/>
        <v>0</v>
      </c>
      <c r="D20" s="231">
        <v>0</v>
      </c>
      <c r="E20" s="231">
        <v>0</v>
      </c>
      <c r="F20" s="231">
        <v>0</v>
      </c>
      <c r="G20" s="231">
        <v>0</v>
      </c>
      <c r="H20" s="231">
        <v>0</v>
      </c>
      <c r="I20" s="231">
        <v>0</v>
      </c>
      <c r="J20" s="273">
        <v>0</v>
      </c>
      <c r="K20" s="273">
        <v>0</v>
      </c>
      <c r="L20" s="273">
        <v>0</v>
      </c>
    </row>
    <row r="21" spans="1:39" s="271" customFormat="1" ht="16.5" customHeight="1">
      <c r="A21" s="274">
        <v>9</v>
      </c>
      <c r="B21" s="68" t="s">
        <v>287</v>
      </c>
      <c r="C21" s="272">
        <f t="shared" si="3"/>
        <v>0</v>
      </c>
      <c r="D21" s="231">
        <v>0</v>
      </c>
      <c r="E21" s="231">
        <v>0</v>
      </c>
      <c r="F21" s="231">
        <v>0</v>
      </c>
      <c r="G21" s="231">
        <v>0</v>
      </c>
      <c r="H21" s="231">
        <v>0</v>
      </c>
      <c r="I21" s="231">
        <v>0</v>
      </c>
      <c r="J21" s="273">
        <v>0</v>
      </c>
      <c r="K21" s="273">
        <v>0</v>
      </c>
      <c r="L21" s="273">
        <v>0</v>
      </c>
      <c r="AJ21" s="271" t="s">
        <v>280</v>
      </c>
      <c r="AK21" s="271" t="s">
        <v>281</v>
      </c>
      <c r="AL21" s="271" t="s">
        <v>282</v>
      </c>
      <c r="AM21" s="199" t="s">
        <v>283</v>
      </c>
    </row>
    <row r="22" spans="1:39" s="271" customFormat="1" ht="16.5" customHeight="1">
      <c r="A22" s="274">
        <v>10</v>
      </c>
      <c r="B22" s="68" t="s">
        <v>288</v>
      </c>
      <c r="C22" s="272">
        <f t="shared" si="3"/>
        <v>1</v>
      </c>
      <c r="D22" s="231">
        <v>0</v>
      </c>
      <c r="E22" s="231">
        <v>1</v>
      </c>
      <c r="F22" s="231">
        <v>0</v>
      </c>
      <c r="G22" s="231">
        <v>0</v>
      </c>
      <c r="H22" s="231">
        <v>1</v>
      </c>
      <c r="I22" s="231">
        <v>0</v>
      </c>
      <c r="J22" s="273">
        <v>1</v>
      </c>
      <c r="K22" s="273">
        <v>0</v>
      </c>
      <c r="L22" s="273">
        <v>0</v>
      </c>
      <c r="AM22" s="199" t="s">
        <v>285</v>
      </c>
    </row>
    <row r="23" spans="1:12" s="271" customFormat="1" ht="16.5" customHeight="1">
      <c r="A23" s="274">
        <v>11</v>
      </c>
      <c r="B23" s="68" t="s">
        <v>290</v>
      </c>
      <c r="C23" s="272">
        <f t="shared" si="3"/>
        <v>0</v>
      </c>
      <c r="D23" s="231">
        <v>0</v>
      </c>
      <c r="E23" s="231">
        <v>0</v>
      </c>
      <c r="F23" s="231">
        <v>0</v>
      </c>
      <c r="G23" s="231">
        <v>0</v>
      </c>
      <c r="H23" s="231">
        <v>0</v>
      </c>
      <c r="I23" s="231">
        <v>0</v>
      </c>
      <c r="J23" s="273">
        <v>0</v>
      </c>
      <c r="K23" s="273">
        <v>0</v>
      </c>
      <c r="L23" s="273">
        <v>0</v>
      </c>
    </row>
    <row r="24" ht="9" customHeight="1">
      <c r="AJ24" s="233" t="s">
        <v>280</v>
      </c>
    </row>
    <row r="25" spans="1:36" ht="15.75" customHeight="1">
      <c r="A25" s="767" t="s">
        <v>333</v>
      </c>
      <c r="B25" s="767"/>
      <c r="C25" s="767"/>
      <c r="D25" s="767"/>
      <c r="E25" s="182"/>
      <c r="F25" s="772" t="s">
        <v>291</v>
      </c>
      <c r="G25" s="772"/>
      <c r="H25" s="772"/>
      <c r="I25" s="772"/>
      <c r="J25" s="772"/>
      <c r="K25" s="772"/>
      <c r="L25" s="772"/>
      <c r="AJ25" s="190" t="s">
        <v>289</v>
      </c>
    </row>
    <row r="26" spans="1:44" ht="15" customHeight="1">
      <c r="A26" s="757" t="s">
        <v>157</v>
      </c>
      <c r="B26" s="757"/>
      <c r="C26" s="757"/>
      <c r="D26" s="757"/>
      <c r="E26" s="183"/>
      <c r="F26" s="760" t="s">
        <v>158</v>
      </c>
      <c r="G26" s="760"/>
      <c r="H26" s="760"/>
      <c r="I26" s="760"/>
      <c r="J26" s="760"/>
      <c r="K26" s="760"/>
      <c r="L26" s="760"/>
      <c r="AR26" s="190"/>
    </row>
    <row r="27" spans="1:12" s="170" customFormat="1" ht="18.75">
      <c r="A27" s="754"/>
      <c r="B27" s="754"/>
      <c r="C27" s="754"/>
      <c r="D27" s="754"/>
      <c r="E27" s="182"/>
      <c r="F27" s="755"/>
      <c r="G27" s="755"/>
      <c r="H27" s="755"/>
      <c r="I27" s="755"/>
      <c r="J27" s="755"/>
      <c r="K27" s="755"/>
      <c r="L27" s="755"/>
    </row>
    <row r="28" spans="1:35" ht="18">
      <c r="A28" s="187"/>
      <c r="B28" s="187"/>
      <c r="C28" s="182"/>
      <c r="D28" s="182"/>
      <c r="E28" s="182"/>
      <c r="F28" s="182"/>
      <c r="G28" s="182"/>
      <c r="H28" s="182"/>
      <c r="I28" s="182"/>
      <c r="J28" s="182"/>
      <c r="K28" s="182"/>
      <c r="L28" s="182"/>
      <c r="AG28" s="233" t="s">
        <v>292</v>
      </c>
      <c r="AI28" s="190">
        <f>82/88</f>
        <v>0.9318181818181818</v>
      </c>
    </row>
    <row r="29" spans="1:12" ht="18">
      <c r="A29" s="187"/>
      <c r="B29" s="816" t="s">
        <v>295</v>
      </c>
      <c r="C29" s="816"/>
      <c r="D29" s="182"/>
      <c r="E29" s="182"/>
      <c r="F29" s="182"/>
      <c r="G29" s="182"/>
      <c r="H29" s="816" t="s">
        <v>295</v>
      </c>
      <c r="I29" s="816"/>
      <c r="J29" s="816"/>
      <c r="K29" s="182"/>
      <c r="L29" s="182"/>
    </row>
    <row r="30" spans="1:12" ht="13.5" customHeight="1">
      <c r="A30" s="187"/>
      <c r="B30" s="187"/>
      <c r="C30" s="182"/>
      <c r="D30" s="182"/>
      <c r="E30" s="182"/>
      <c r="F30" s="182"/>
      <c r="G30" s="182"/>
      <c r="H30" s="182"/>
      <c r="I30" s="182"/>
      <c r="J30" s="182"/>
      <c r="K30" s="182"/>
      <c r="L30" s="182"/>
    </row>
    <row r="31" spans="1:12" ht="13.5" customHeight="1" hidden="1">
      <c r="A31" s="187"/>
      <c r="B31" s="187"/>
      <c r="C31" s="182"/>
      <c r="D31" s="182"/>
      <c r="E31" s="182"/>
      <c r="F31" s="182"/>
      <c r="G31" s="182"/>
      <c r="H31" s="182"/>
      <c r="I31" s="182"/>
      <c r="J31" s="182"/>
      <c r="K31" s="182"/>
      <c r="L31" s="182"/>
    </row>
    <row r="32" spans="1:12" s="184" customFormat="1" ht="19.5" hidden="1">
      <c r="A32" s="278" t="s">
        <v>201</v>
      </c>
      <c r="B32" s="185"/>
      <c r="C32" s="186"/>
      <c r="D32" s="186"/>
      <c r="E32" s="186"/>
      <c r="F32" s="186"/>
      <c r="G32" s="186"/>
      <c r="H32" s="186"/>
      <c r="I32" s="186"/>
      <c r="J32" s="186"/>
      <c r="K32" s="186"/>
      <c r="L32" s="186"/>
    </row>
    <row r="33" spans="1:12" s="211" customFormat="1" ht="18.75" hidden="1">
      <c r="A33" s="237"/>
      <c r="B33" s="279" t="s">
        <v>202</v>
      </c>
      <c r="C33" s="279"/>
      <c r="D33" s="279"/>
      <c r="E33" s="236"/>
      <c r="F33" s="236"/>
      <c r="G33" s="236"/>
      <c r="H33" s="236"/>
      <c r="I33" s="236"/>
      <c r="J33" s="236"/>
      <c r="K33" s="236"/>
      <c r="L33" s="236"/>
    </row>
    <row r="34" spans="1:12" s="211" customFormat="1" ht="18.75" hidden="1">
      <c r="A34" s="237"/>
      <c r="B34" s="279" t="s">
        <v>203</v>
      </c>
      <c r="C34" s="279"/>
      <c r="D34" s="279"/>
      <c r="E34" s="279"/>
      <c r="F34" s="236"/>
      <c r="G34" s="236"/>
      <c r="H34" s="236"/>
      <c r="I34" s="236"/>
      <c r="J34" s="236"/>
      <c r="K34" s="236"/>
      <c r="L34" s="236"/>
    </row>
    <row r="35" spans="1:12" s="211" customFormat="1" ht="18.75" hidden="1">
      <c r="A35" s="237"/>
      <c r="B35" s="236" t="s">
        <v>204</v>
      </c>
      <c r="C35" s="236"/>
      <c r="D35" s="236"/>
      <c r="E35" s="236"/>
      <c r="F35" s="236"/>
      <c r="G35" s="236"/>
      <c r="H35" s="236"/>
      <c r="I35" s="236"/>
      <c r="J35" s="236"/>
      <c r="K35" s="236"/>
      <c r="L35" s="236"/>
    </row>
    <row r="36" spans="1:12" ht="18">
      <c r="A36" s="187"/>
      <c r="B36" s="187"/>
      <c r="C36" s="182"/>
      <c r="D36" s="182"/>
      <c r="E36" s="182"/>
      <c r="F36" s="182"/>
      <c r="G36" s="182"/>
      <c r="H36" s="182"/>
      <c r="I36" s="182"/>
      <c r="J36" s="182"/>
      <c r="K36" s="182"/>
      <c r="L36" s="182"/>
    </row>
    <row r="37" spans="1:13" ht="18.75">
      <c r="A37" s="652" t="s">
        <v>248</v>
      </c>
      <c r="B37" s="652"/>
      <c r="C37" s="652"/>
      <c r="D37" s="652"/>
      <c r="E37" s="210"/>
      <c r="F37" s="653" t="s">
        <v>249</v>
      </c>
      <c r="G37" s="653"/>
      <c r="H37" s="653"/>
      <c r="I37" s="653"/>
      <c r="J37" s="653"/>
      <c r="K37" s="653"/>
      <c r="L37" s="653"/>
      <c r="M37" s="127"/>
    </row>
    <row r="38" spans="1:12" ht="18">
      <c r="A38" s="187"/>
      <c r="B38" s="187"/>
      <c r="C38" s="182"/>
      <c r="D38" s="182"/>
      <c r="E38" s="182"/>
      <c r="F38" s="182"/>
      <c r="G38" s="182"/>
      <c r="H38" s="182"/>
      <c r="I38" s="182"/>
      <c r="J38" s="182"/>
      <c r="K38" s="182"/>
      <c r="L38" s="182"/>
    </row>
  </sheetData>
  <sheetProtection/>
  <mergeCells count="27">
    <mergeCell ref="A37:D37"/>
    <mergeCell ref="J4:L4"/>
    <mergeCell ref="F37:L37"/>
    <mergeCell ref="F27:L27"/>
    <mergeCell ref="A7:B7"/>
    <mergeCell ref="C5:C6"/>
    <mergeCell ref="A10:B10"/>
    <mergeCell ref="A26:D26"/>
    <mergeCell ref="F26:L26"/>
    <mergeCell ref="A27:D27"/>
    <mergeCell ref="A1:C1"/>
    <mergeCell ref="J3:L3"/>
    <mergeCell ref="D1:I2"/>
    <mergeCell ref="J1:L1"/>
    <mergeCell ref="A2:C2"/>
    <mergeCell ref="J2:L2"/>
    <mergeCell ref="C3:I3"/>
    <mergeCell ref="B29:C29"/>
    <mergeCell ref="H29:J29"/>
    <mergeCell ref="A5:B6"/>
    <mergeCell ref="A25:D25"/>
    <mergeCell ref="J5:L5"/>
    <mergeCell ref="H5:I5"/>
    <mergeCell ref="D5:G5"/>
    <mergeCell ref="F25:L25"/>
    <mergeCell ref="A9:B9"/>
    <mergeCell ref="A8:B8"/>
  </mergeCells>
  <printOptions horizontalCentered="1"/>
  <pageMargins left="0.62" right="0.42" top="0.18" bottom="0.25" header="0.1" footer="0.29"/>
  <pageSetup horizontalDpi="600" verticalDpi="600" orientation="landscape" paperSize="9" scale="95" r:id="rId3"/>
  <legacyDrawing r:id="rId2"/>
</worksheet>
</file>

<file path=xl/worksheets/sheet8.xml><?xml version="1.0" encoding="utf-8"?>
<worksheet xmlns="http://schemas.openxmlformats.org/spreadsheetml/2006/main" xmlns:r="http://schemas.openxmlformats.org/officeDocument/2006/relationships">
  <sheetPr>
    <tabColor indexed="49"/>
  </sheetPr>
  <dimension ref="A1:AR44"/>
  <sheetViews>
    <sheetView zoomScalePageLayoutView="0" workbookViewId="0" topLeftCell="A10">
      <selection activeCell="E4" sqref="E4"/>
    </sheetView>
  </sheetViews>
  <sheetFormatPr defaultColWidth="8.00390625" defaultRowHeight="15.75"/>
  <cols>
    <col min="1" max="1" width="3.875" style="233" customWidth="1"/>
    <col min="2" max="2" width="20.875" style="233" customWidth="1"/>
    <col min="3" max="3" width="11.875" style="233" customWidth="1"/>
    <col min="4" max="4" width="9.875" style="233" customWidth="1"/>
    <col min="5" max="5" width="9.375" style="233" customWidth="1"/>
    <col min="6" max="6" width="9.625" style="233" customWidth="1"/>
    <col min="7" max="7" width="10.125" style="233" customWidth="1"/>
    <col min="8" max="9" width="10.625" style="233" customWidth="1"/>
    <col min="10" max="10" width="12.50390625" style="233" customWidth="1"/>
    <col min="11" max="11" width="8.875" style="233" customWidth="1"/>
    <col min="12" max="12" width="10.625" style="305" customWidth="1"/>
    <col min="13" max="13" width="7.375" style="233" customWidth="1"/>
    <col min="14" max="28" width="8.00390625" style="233" customWidth="1"/>
    <col min="29" max="29" width="8.375" style="233" customWidth="1"/>
    <col min="30" max="30" width="8.00390625" style="233" customWidth="1"/>
    <col min="31" max="31" width="11.25390625" style="233" customWidth="1"/>
    <col min="32" max="32" width="13.50390625" style="233" customWidth="1"/>
    <col min="33" max="16384" width="8.00390625" style="233" customWidth="1"/>
  </cols>
  <sheetData>
    <row r="1" spans="1:12" ht="24" customHeight="1">
      <c r="A1" s="835" t="s">
        <v>205</v>
      </c>
      <c r="B1" s="835"/>
      <c r="C1" s="835"/>
      <c r="D1" s="825" t="s">
        <v>371</v>
      </c>
      <c r="E1" s="825"/>
      <c r="F1" s="825"/>
      <c r="G1" s="825"/>
      <c r="H1" s="825"/>
      <c r="I1" s="170"/>
      <c r="J1" s="171" t="s">
        <v>365</v>
      </c>
      <c r="K1" s="280"/>
      <c r="L1" s="280"/>
    </row>
    <row r="2" spans="1:12" ht="15.75" customHeight="1">
      <c r="A2" s="839" t="s">
        <v>306</v>
      </c>
      <c r="B2" s="839"/>
      <c r="C2" s="839"/>
      <c r="D2" s="825"/>
      <c r="E2" s="825"/>
      <c r="F2" s="825"/>
      <c r="G2" s="825"/>
      <c r="H2" s="825"/>
      <c r="I2" s="170"/>
      <c r="J2" s="281" t="s">
        <v>307</v>
      </c>
      <c r="K2" s="281"/>
      <c r="L2" s="281"/>
    </row>
    <row r="3" spans="1:12" ht="18.75" customHeight="1">
      <c r="A3" s="745" t="s">
        <v>258</v>
      </c>
      <c r="B3" s="745"/>
      <c r="C3" s="745"/>
      <c r="D3" s="167"/>
      <c r="E3" s="167"/>
      <c r="F3" s="167"/>
      <c r="G3" s="167"/>
      <c r="H3" s="167"/>
      <c r="I3" s="170"/>
      <c r="J3" s="174" t="s">
        <v>364</v>
      </c>
      <c r="K3" s="174"/>
      <c r="L3" s="174"/>
    </row>
    <row r="4" spans="1:12" ht="15.75" customHeight="1">
      <c r="A4" s="836" t="s">
        <v>334</v>
      </c>
      <c r="B4" s="836"/>
      <c r="C4" s="836"/>
      <c r="D4" s="851"/>
      <c r="E4" s="851"/>
      <c r="F4" s="851"/>
      <c r="G4" s="851"/>
      <c r="H4" s="851"/>
      <c r="I4" s="170"/>
      <c r="J4" s="282" t="s">
        <v>299</v>
      </c>
      <c r="K4" s="282"/>
      <c r="L4" s="282"/>
    </row>
    <row r="5" spans="1:12" ht="15.75">
      <c r="A5" s="840"/>
      <c r="B5" s="840"/>
      <c r="C5" s="166"/>
      <c r="D5" s="170"/>
      <c r="E5" s="170"/>
      <c r="F5" s="170"/>
      <c r="G5" s="170"/>
      <c r="H5" s="283"/>
      <c r="I5" s="852" t="s">
        <v>335</v>
      </c>
      <c r="J5" s="852"/>
      <c r="K5" s="852"/>
      <c r="L5" s="852"/>
    </row>
    <row r="6" spans="1:12" ht="18.75" customHeight="1">
      <c r="A6" s="737" t="s">
        <v>57</v>
      </c>
      <c r="B6" s="738"/>
      <c r="C6" s="847" t="s">
        <v>206</v>
      </c>
      <c r="D6" s="758" t="s">
        <v>207</v>
      </c>
      <c r="E6" s="850"/>
      <c r="F6" s="759"/>
      <c r="G6" s="758" t="s">
        <v>208</v>
      </c>
      <c r="H6" s="850"/>
      <c r="I6" s="850"/>
      <c r="J6" s="850"/>
      <c r="K6" s="850"/>
      <c r="L6" s="759"/>
    </row>
    <row r="7" spans="1:12" ht="15.75" customHeight="1">
      <c r="A7" s="739"/>
      <c r="B7" s="740"/>
      <c r="C7" s="849"/>
      <c r="D7" s="758" t="s">
        <v>7</v>
      </c>
      <c r="E7" s="850"/>
      <c r="F7" s="759"/>
      <c r="G7" s="847" t="s">
        <v>30</v>
      </c>
      <c r="H7" s="758" t="s">
        <v>7</v>
      </c>
      <c r="I7" s="850"/>
      <c r="J7" s="850"/>
      <c r="K7" s="850"/>
      <c r="L7" s="759"/>
    </row>
    <row r="8" spans="1:12" ht="14.25" customHeight="1">
      <c r="A8" s="739"/>
      <c r="B8" s="740"/>
      <c r="C8" s="849"/>
      <c r="D8" s="847" t="s">
        <v>209</v>
      </c>
      <c r="E8" s="847" t="s">
        <v>210</v>
      </c>
      <c r="F8" s="847" t="s">
        <v>211</v>
      </c>
      <c r="G8" s="849"/>
      <c r="H8" s="847" t="s">
        <v>212</v>
      </c>
      <c r="I8" s="847" t="s">
        <v>213</v>
      </c>
      <c r="J8" s="847" t="s">
        <v>214</v>
      </c>
      <c r="K8" s="847" t="s">
        <v>215</v>
      </c>
      <c r="L8" s="847" t="s">
        <v>216</v>
      </c>
    </row>
    <row r="9" spans="1:12" ht="77.25" customHeight="1">
      <c r="A9" s="741"/>
      <c r="B9" s="742"/>
      <c r="C9" s="848"/>
      <c r="D9" s="848"/>
      <c r="E9" s="848"/>
      <c r="F9" s="848"/>
      <c r="G9" s="848"/>
      <c r="H9" s="848"/>
      <c r="I9" s="848"/>
      <c r="J9" s="848"/>
      <c r="K9" s="848"/>
      <c r="L9" s="848"/>
    </row>
    <row r="10" spans="1:12" s="271" customFormat="1" ht="16.5" customHeight="1">
      <c r="A10" s="841" t="s">
        <v>6</v>
      </c>
      <c r="B10" s="842"/>
      <c r="C10" s="220">
        <v>1</v>
      </c>
      <c r="D10" s="220">
        <v>2</v>
      </c>
      <c r="E10" s="220">
        <v>3</v>
      </c>
      <c r="F10" s="220">
        <v>4</v>
      </c>
      <c r="G10" s="220">
        <v>5</v>
      </c>
      <c r="H10" s="220">
        <v>6</v>
      </c>
      <c r="I10" s="220">
        <v>7</v>
      </c>
      <c r="J10" s="220">
        <v>8</v>
      </c>
      <c r="K10" s="221" t="s">
        <v>63</v>
      </c>
      <c r="L10" s="221" t="s">
        <v>83</v>
      </c>
    </row>
    <row r="11" spans="1:12" s="271" customFormat="1" ht="16.5" customHeight="1">
      <c r="A11" s="845" t="s">
        <v>303</v>
      </c>
      <c r="B11" s="846"/>
      <c r="C11" s="223">
        <f aca="true" t="shared" si="0" ref="C11:L11">C13-C12</f>
        <v>-8</v>
      </c>
      <c r="D11" s="223">
        <f t="shared" si="0"/>
        <v>0</v>
      </c>
      <c r="E11" s="223">
        <f t="shared" si="0"/>
        <v>-1</v>
      </c>
      <c r="F11" s="223">
        <f t="shared" si="0"/>
        <v>-7</v>
      </c>
      <c r="G11" s="223">
        <f t="shared" si="0"/>
        <v>-6</v>
      </c>
      <c r="H11" s="223">
        <f t="shared" si="0"/>
        <v>0</v>
      </c>
      <c r="I11" s="223">
        <f t="shared" si="0"/>
        <v>0</v>
      </c>
      <c r="J11" s="223">
        <f t="shared" si="0"/>
        <v>0</v>
      </c>
      <c r="K11" s="223">
        <f t="shared" si="0"/>
        <v>-6</v>
      </c>
      <c r="L11" s="223">
        <f t="shared" si="0"/>
        <v>0</v>
      </c>
    </row>
    <row r="12" spans="1:12" s="271" customFormat="1" ht="16.5" customHeight="1">
      <c r="A12" s="843" t="s">
        <v>304</v>
      </c>
      <c r="B12" s="844"/>
      <c r="C12" s="224">
        <v>12</v>
      </c>
      <c r="D12" s="224">
        <v>0</v>
      </c>
      <c r="E12" s="224">
        <v>1</v>
      </c>
      <c r="F12" s="224">
        <v>11</v>
      </c>
      <c r="G12" s="224">
        <v>10</v>
      </c>
      <c r="H12" s="224">
        <v>0</v>
      </c>
      <c r="I12" s="224">
        <v>0</v>
      </c>
      <c r="J12" s="224">
        <v>0</v>
      </c>
      <c r="K12" s="224">
        <v>6</v>
      </c>
      <c r="L12" s="224">
        <v>4</v>
      </c>
    </row>
    <row r="13" spans="1:32" s="271" customFormat="1" ht="16.5" customHeight="1">
      <c r="A13" s="837" t="s">
        <v>30</v>
      </c>
      <c r="B13" s="838"/>
      <c r="C13" s="226">
        <f>C14+C15</f>
        <v>4</v>
      </c>
      <c r="D13" s="226">
        <f>D14+D15</f>
        <v>0</v>
      </c>
      <c r="E13" s="226">
        <f>E14+E15</f>
        <v>0</v>
      </c>
      <c r="F13" s="226">
        <f>F14+F15</f>
        <v>4</v>
      </c>
      <c r="G13" s="226">
        <f aca="true" t="shared" si="1" ref="G13:G26">H13+I13+J13+K13+L13</f>
        <v>4</v>
      </c>
      <c r="H13" s="226">
        <f>H14+H15</f>
        <v>0</v>
      </c>
      <c r="I13" s="226">
        <f>I14+I15</f>
        <v>0</v>
      </c>
      <c r="J13" s="226">
        <f>J14+J15</f>
        <v>0</v>
      </c>
      <c r="K13" s="226">
        <f>K14+K15</f>
        <v>0</v>
      </c>
      <c r="L13" s="226">
        <f>L14+L15</f>
        <v>4</v>
      </c>
      <c r="AF13" s="271" t="s">
        <v>272</v>
      </c>
    </row>
    <row r="14" spans="1:37" s="271" customFormat="1" ht="16.5" customHeight="1">
      <c r="A14" s="274" t="s">
        <v>0</v>
      </c>
      <c r="B14" s="198" t="s">
        <v>135</v>
      </c>
      <c r="C14" s="226">
        <f>D14+E14+F14</f>
        <v>0</v>
      </c>
      <c r="D14" s="272">
        <f>D15+D16</f>
        <v>0</v>
      </c>
      <c r="E14" s="231">
        <v>0</v>
      </c>
      <c r="F14" s="231">
        <v>0</v>
      </c>
      <c r="G14" s="226">
        <f t="shared" si="1"/>
        <v>0</v>
      </c>
      <c r="H14" s="284">
        <v>0</v>
      </c>
      <c r="I14" s="284">
        <v>0</v>
      </c>
      <c r="J14" s="273">
        <v>0</v>
      </c>
      <c r="K14" s="273">
        <v>0</v>
      </c>
      <c r="L14" s="273">
        <v>0</v>
      </c>
      <c r="AK14" s="199"/>
    </row>
    <row r="15" spans="1:13" s="271" customFormat="1" ht="16.5" customHeight="1">
      <c r="A15" s="200" t="s">
        <v>1</v>
      </c>
      <c r="B15" s="198" t="s">
        <v>17</v>
      </c>
      <c r="C15" s="226">
        <f>C16+C17+C18+C19+C20+C21+C22+C23+C24+C25+C26</f>
        <v>4</v>
      </c>
      <c r="D15" s="226">
        <f>D16+D17+D18+D19+D20+D21+D22+D23+D24+D25+D26</f>
        <v>0</v>
      </c>
      <c r="E15" s="226">
        <f>E16+E17+E18+E19+E20+E21+E22+E23+E24+E25+E26</f>
        <v>0</v>
      </c>
      <c r="F15" s="226">
        <f>F16+F17+F18+F19+F20+F21+F22+F23+F24+F25+F26</f>
        <v>4</v>
      </c>
      <c r="G15" s="226">
        <f t="shared" si="1"/>
        <v>4</v>
      </c>
      <c r="H15" s="226">
        <f>H16+H17+H18+H19+H20+H21+H22+H23+H24+H25+H26</f>
        <v>0</v>
      </c>
      <c r="I15" s="226">
        <f>I16+I17+I18+I19+I20+I21+I22+I23+I24+I25+I26</f>
        <v>0</v>
      </c>
      <c r="J15" s="226">
        <f>J16+J17+J18+J19+J20+J21+J22+J23+J24+J25+J26</f>
        <v>0</v>
      </c>
      <c r="K15" s="226">
        <f>K16+K17+K18+K19+K20+K21+K22+K23+K24+K25+K26</f>
        <v>0</v>
      </c>
      <c r="L15" s="226">
        <f>L16+L17+L18+L19+L20+L21+L22+L23+L24+L25+L26</f>
        <v>4</v>
      </c>
      <c r="M15" s="285"/>
    </row>
    <row r="16" spans="1:38" s="271" customFormat="1" ht="15.75" customHeight="1">
      <c r="A16" s="200">
        <v>1</v>
      </c>
      <c r="B16" s="68" t="s">
        <v>273</v>
      </c>
      <c r="C16" s="226">
        <f aca="true" t="shared" si="2" ref="C16:C26">D16+E16+F16</f>
        <v>0</v>
      </c>
      <c r="D16" s="228">
        <v>0</v>
      </c>
      <c r="E16" s="228">
        <v>0</v>
      </c>
      <c r="F16" s="228">
        <v>0</v>
      </c>
      <c r="G16" s="226">
        <f t="shared" si="1"/>
        <v>0</v>
      </c>
      <c r="H16" s="228">
        <v>0</v>
      </c>
      <c r="I16" s="228">
        <v>0</v>
      </c>
      <c r="J16" s="286">
        <v>0</v>
      </c>
      <c r="K16" s="286">
        <v>0</v>
      </c>
      <c r="L16" s="286">
        <v>0</v>
      </c>
      <c r="M16" s="285"/>
      <c r="AL16" s="199"/>
    </row>
    <row r="17" spans="1:32" s="271" customFormat="1" ht="15.75" customHeight="1">
      <c r="A17" s="200">
        <v>2</v>
      </c>
      <c r="B17" s="68" t="s">
        <v>274</v>
      </c>
      <c r="C17" s="226">
        <f t="shared" si="2"/>
        <v>1</v>
      </c>
      <c r="D17" s="231">
        <v>0</v>
      </c>
      <c r="E17" s="231">
        <v>0</v>
      </c>
      <c r="F17" s="231">
        <v>1</v>
      </c>
      <c r="G17" s="226">
        <f t="shared" si="1"/>
        <v>1</v>
      </c>
      <c r="H17" s="231">
        <v>0</v>
      </c>
      <c r="I17" s="231">
        <v>0</v>
      </c>
      <c r="J17" s="273">
        <v>0</v>
      </c>
      <c r="K17" s="273">
        <v>0</v>
      </c>
      <c r="L17" s="273">
        <v>1</v>
      </c>
      <c r="M17" s="285"/>
      <c r="AF17" s="199" t="s">
        <v>275</v>
      </c>
    </row>
    <row r="18" spans="1:14" s="271" customFormat="1" ht="15.75" customHeight="1">
      <c r="A18" s="200">
        <v>3</v>
      </c>
      <c r="B18" s="68" t="s">
        <v>276</v>
      </c>
      <c r="C18" s="226">
        <f t="shared" si="2"/>
        <v>0</v>
      </c>
      <c r="D18" s="275">
        <v>0</v>
      </c>
      <c r="E18" s="275">
        <v>0</v>
      </c>
      <c r="F18" s="275">
        <v>0</v>
      </c>
      <c r="G18" s="226">
        <f t="shared" si="1"/>
        <v>0</v>
      </c>
      <c r="H18" s="275">
        <v>0</v>
      </c>
      <c r="I18" s="275">
        <v>0</v>
      </c>
      <c r="J18" s="276">
        <v>0</v>
      </c>
      <c r="K18" s="276">
        <v>0</v>
      </c>
      <c r="L18" s="276">
        <v>0</v>
      </c>
      <c r="M18" s="285"/>
      <c r="N18" s="178"/>
    </row>
    <row r="19" spans="1:13" s="271" customFormat="1" ht="15.75" customHeight="1">
      <c r="A19" s="200">
        <v>4</v>
      </c>
      <c r="B19" s="68" t="s">
        <v>277</v>
      </c>
      <c r="C19" s="226">
        <f t="shared" si="2"/>
        <v>0</v>
      </c>
      <c r="D19" s="275">
        <v>0</v>
      </c>
      <c r="E19" s="275">
        <v>0</v>
      </c>
      <c r="F19" s="275">
        <v>0</v>
      </c>
      <c r="G19" s="226">
        <f t="shared" si="1"/>
        <v>0</v>
      </c>
      <c r="H19" s="275">
        <v>0</v>
      </c>
      <c r="I19" s="275">
        <v>0</v>
      </c>
      <c r="J19" s="276">
        <v>0</v>
      </c>
      <c r="K19" s="276">
        <v>0</v>
      </c>
      <c r="L19" s="276">
        <v>0</v>
      </c>
      <c r="M19" s="285"/>
    </row>
    <row r="20" spans="1:13" s="271" customFormat="1" ht="15.75" customHeight="1">
      <c r="A20" s="200">
        <v>5</v>
      </c>
      <c r="B20" s="68" t="s">
        <v>278</v>
      </c>
      <c r="C20" s="226">
        <f t="shared" si="2"/>
        <v>1</v>
      </c>
      <c r="D20" s="231">
        <v>0</v>
      </c>
      <c r="E20" s="231">
        <v>0</v>
      </c>
      <c r="F20" s="231">
        <v>1</v>
      </c>
      <c r="G20" s="226">
        <f t="shared" si="1"/>
        <v>1</v>
      </c>
      <c r="H20" s="231">
        <v>0</v>
      </c>
      <c r="I20" s="231">
        <v>0</v>
      </c>
      <c r="J20" s="273">
        <v>0</v>
      </c>
      <c r="K20" s="273">
        <v>0</v>
      </c>
      <c r="L20" s="287">
        <v>1</v>
      </c>
      <c r="M20" s="285"/>
    </row>
    <row r="21" spans="1:39" s="271" customFormat="1" ht="15.75" customHeight="1">
      <c r="A21" s="200">
        <v>6</v>
      </c>
      <c r="B21" s="68" t="s">
        <v>279</v>
      </c>
      <c r="C21" s="226">
        <f t="shared" si="2"/>
        <v>0</v>
      </c>
      <c r="D21" s="231">
        <v>0</v>
      </c>
      <c r="E21" s="231">
        <v>0</v>
      </c>
      <c r="F21" s="231">
        <v>0</v>
      </c>
      <c r="G21" s="226">
        <f t="shared" si="1"/>
        <v>0</v>
      </c>
      <c r="H21" s="231">
        <v>0</v>
      </c>
      <c r="I21" s="231">
        <v>0</v>
      </c>
      <c r="J21" s="273">
        <v>0</v>
      </c>
      <c r="K21" s="273">
        <v>0</v>
      </c>
      <c r="L21" s="273">
        <v>0</v>
      </c>
      <c r="M21" s="285"/>
      <c r="AJ21" s="271" t="s">
        <v>280</v>
      </c>
      <c r="AK21" s="271" t="s">
        <v>281</v>
      </c>
      <c r="AL21" s="271" t="s">
        <v>282</v>
      </c>
      <c r="AM21" s="199" t="s">
        <v>283</v>
      </c>
    </row>
    <row r="22" spans="1:39" s="271" customFormat="1" ht="15.75" customHeight="1">
      <c r="A22" s="200">
        <v>7</v>
      </c>
      <c r="B22" s="68" t="s">
        <v>284</v>
      </c>
      <c r="C22" s="226">
        <f t="shared" si="2"/>
        <v>0</v>
      </c>
      <c r="D22" s="231">
        <v>0</v>
      </c>
      <c r="E22" s="231">
        <v>0</v>
      </c>
      <c r="F22" s="231">
        <v>0</v>
      </c>
      <c r="G22" s="226">
        <f t="shared" si="1"/>
        <v>0</v>
      </c>
      <c r="H22" s="231">
        <v>0</v>
      </c>
      <c r="I22" s="231">
        <v>0</v>
      </c>
      <c r="J22" s="273">
        <v>0</v>
      </c>
      <c r="K22" s="273">
        <v>0</v>
      </c>
      <c r="L22" s="273">
        <v>0</v>
      </c>
      <c r="M22" s="285"/>
      <c r="N22" s="178"/>
      <c r="AM22" s="199" t="s">
        <v>285</v>
      </c>
    </row>
    <row r="23" spans="1:13" s="271" customFormat="1" ht="15.75" customHeight="1">
      <c r="A23" s="200">
        <v>8</v>
      </c>
      <c r="B23" s="68" t="s">
        <v>286</v>
      </c>
      <c r="C23" s="226">
        <f t="shared" si="2"/>
        <v>1</v>
      </c>
      <c r="D23" s="231">
        <v>0</v>
      </c>
      <c r="E23" s="231">
        <v>0</v>
      </c>
      <c r="F23" s="231">
        <v>1</v>
      </c>
      <c r="G23" s="226">
        <f t="shared" si="1"/>
        <v>1</v>
      </c>
      <c r="H23" s="231">
        <v>0</v>
      </c>
      <c r="I23" s="231">
        <v>0</v>
      </c>
      <c r="J23" s="273">
        <v>0</v>
      </c>
      <c r="K23" s="273">
        <v>0</v>
      </c>
      <c r="L23" s="276">
        <v>1</v>
      </c>
      <c r="M23" s="285"/>
    </row>
    <row r="24" spans="1:36" s="271" customFormat="1" ht="15.75" customHeight="1">
      <c r="A24" s="200">
        <v>9</v>
      </c>
      <c r="B24" s="68" t="s">
        <v>287</v>
      </c>
      <c r="C24" s="226">
        <f t="shared" si="2"/>
        <v>0</v>
      </c>
      <c r="D24" s="231">
        <v>0</v>
      </c>
      <c r="E24" s="231">
        <v>0</v>
      </c>
      <c r="F24" s="231">
        <v>0</v>
      </c>
      <c r="G24" s="226">
        <f t="shared" si="1"/>
        <v>0</v>
      </c>
      <c r="H24" s="231">
        <v>0</v>
      </c>
      <c r="I24" s="231">
        <v>0</v>
      </c>
      <c r="J24" s="273">
        <v>0</v>
      </c>
      <c r="K24" s="273">
        <v>0</v>
      </c>
      <c r="L24" s="273">
        <v>0</v>
      </c>
      <c r="M24" s="285"/>
      <c r="AJ24" s="271" t="s">
        <v>280</v>
      </c>
    </row>
    <row r="25" spans="1:36" s="271" customFormat="1" ht="15.75" customHeight="1">
      <c r="A25" s="200">
        <v>10</v>
      </c>
      <c r="B25" s="68" t="s">
        <v>288</v>
      </c>
      <c r="C25" s="226">
        <f t="shared" si="2"/>
        <v>1</v>
      </c>
      <c r="D25" s="231">
        <v>0</v>
      </c>
      <c r="E25" s="231">
        <v>0</v>
      </c>
      <c r="F25" s="231">
        <v>1</v>
      </c>
      <c r="G25" s="226">
        <f t="shared" si="1"/>
        <v>1</v>
      </c>
      <c r="H25" s="231">
        <v>0</v>
      </c>
      <c r="I25" s="231">
        <v>0</v>
      </c>
      <c r="J25" s="273">
        <v>0</v>
      </c>
      <c r="K25" s="273">
        <v>0</v>
      </c>
      <c r="L25" s="273">
        <v>1</v>
      </c>
      <c r="M25" s="285"/>
      <c r="AJ25" s="199" t="s">
        <v>289</v>
      </c>
    </row>
    <row r="26" spans="1:44" s="271" customFormat="1" ht="15.75" customHeight="1">
      <c r="A26" s="200">
        <v>11</v>
      </c>
      <c r="B26" s="68" t="s">
        <v>290</v>
      </c>
      <c r="C26" s="226">
        <f t="shared" si="2"/>
        <v>0</v>
      </c>
      <c r="D26" s="231">
        <v>0</v>
      </c>
      <c r="E26" s="231">
        <v>0</v>
      </c>
      <c r="F26" s="231">
        <v>0</v>
      </c>
      <c r="G26" s="226">
        <f t="shared" si="1"/>
        <v>0</v>
      </c>
      <c r="H26" s="231">
        <v>0</v>
      </c>
      <c r="I26" s="231">
        <v>0</v>
      </c>
      <c r="J26" s="273">
        <v>0</v>
      </c>
      <c r="K26" s="273">
        <v>0</v>
      </c>
      <c r="L26" s="273">
        <v>0</v>
      </c>
      <c r="AR26" s="199"/>
    </row>
    <row r="27" spans="1:12" s="271" customFormat="1" ht="8.25" customHeight="1">
      <c r="A27" s="288"/>
      <c r="B27" s="289"/>
      <c r="C27" s="290"/>
      <c r="D27" s="290"/>
      <c r="E27" s="290"/>
      <c r="F27" s="290"/>
      <c r="G27" s="290"/>
      <c r="H27" s="291"/>
      <c r="I27" s="291"/>
      <c r="J27" s="292"/>
      <c r="K27" s="292"/>
      <c r="L27" s="293"/>
    </row>
    <row r="28" spans="1:35" ht="15.75" customHeight="1">
      <c r="A28" s="767" t="s">
        <v>291</v>
      </c>
      <c r="B28" s="767"/>
      <c r="C28" s="767"/>
      <c r="D28" s="767"/>
      <c r="E28" s="767"/>
      <c r="F28" s="182"/>
      <c r="G28" s="181"/>
      <c r="H28" s="294" t="s">
        <v>336</v>
      </c>
      <c r="I28" s="295"/>
      <c r="J28" s="295"/>
      <c r="K28" s="295"/>
      <c r="L28" s="295"/>
      <c r="AG28" s="233" t="s">
        <v>292</v>
      </c>
      <c r="AI28" s="190">
        <f>82/88</f>
        <v>0.9318181818181818</v>
      </c>
    </row>
    <row r="29" spans="1:12" ht="15" customHeight="1">
      <c r="A29" s="757" t="s">
        <v>4</v>
      </c>
      <c r="B29" s="757"/>
      <c r="C29" s="757"/>
      <c r="D29" s="757"/>
      <c r="E29" s="757"/>
      <c r="F29" s="182"/>
      <c r="G29" s="183"/>
      <c r="H29" s="760" t="s">
        <v>158</v>
      </c>
      <c r="I29" s="760"/>
      <c r="J29" s="760"/>
      <c r="K29" s="760"/>
      <c r="L29" s="760"/>
    </row>
    <row r="30" spans="1:14" s="170" customFormat="1" ht="18.75">
      <c r="A30" s="754"/>
      <c r="B30" s="754"/>
      <c r="C30" s="754"/>
      <c r="D30" s="754"/>
      <c r="E30" s="754"/>
      <c r="F30" s="296"/>
      <c r="G30" s="182"/>
      <c r="H30" s="755"/>
      <c r="I30" s="755"/>
      <c r="J30" s="755"/>
      <c r="K30" s="755"/>
      <c r="L30" s="755"/>
      <c r="M30" s="297"/>
      <c r="N30" s="297"/>
    </row>
    <row r="31" spans="1:12" ht="18">
      <c r="A31" s="182"/>
      <c r="B31" s="182"/>
      <c r="C31" s="182"/>
      <c r="D31" s="182"/>
      <c r="E31" s="182"/>
      <c r="F31" s="182"/>
      <c r="G31" s="182"/>
      <c r="H31" s="182"/>
      <c r="I31" s="182"/>
      <c r="J31" s="182"/>
      <c r="K31" s="182"/>
      <c r="L31" s="298"/>
    </row>
    <row r="32" spans="1:12" ht="18">
      <c r="A32" s="182"/>
      <c r="B32" s="816" t="s">
        <v>295</v>
      </c>
      <c r="C32" s="816"/>
      <c r="D32" s="816"/>
      <c r="E32" s="816"/>
      <c r="F32" s="182"/>
      <c r="G32" s="182"/>
      <c r="H32" s="182"/>
      <c r="I32" s="816" t="s">
        <v>295</v>
      </c>
      <c r="J32" s="816"/>
      <c r="K32" s="816"/>
      <c r="L32" s="298"/>
    </row>
    <row r="33" spans="1:12" ht="10.5" customHeight="1">
      <c r="A33" s="182"/>
      <c r="B33" s="182"/>
      <c r="C33" s="299" t="s">
        <v>294</v>
      </c>
      <c r="D33" s="299"/>
      <c r="E33" s="299"/>
      <c r="F33" s="299"/>
      <c r="G33" s="299"/>
      <c r="H33" s="299"/>
      <c r="I33" s="299"/>
      <c r="J33" s="300" t="s">
        <v>294</v>
      </c>
      <c r="K33" s="299"/>
      <c r="L33" s="299"/>
    </row>
    <row r="34" spans="1:12" ht="18" hidden="1">
      <c r="A34" s="182"/>
      <c r="B34" s="182"/>
      <c r="C34" s="182"/>
      <c r="D34" s="182"/>
      <c r="E34" s="182"/>
      <c r="F34" s="182"/>
      <c r="G34" s="182"/>
      <c r="H34" s="182"/>
      <c r="I34" s="182"/>
      <c r="J34" s="182"/>
      <c r="K34" s="182"/>
      <c r="L34" s="298"/>
    </row>
    <row r="35" spans="1:12" ht="18">
      <c r="A35" s="182"/>
      <c r="B35" s="182"/>
      <c r="C35" s="182"/>
      <c r="D35" s="182"/>
      <c r="E35" s="182"/>
      <c r="F35" s="182"/>
      <c r="G35" s="182"/>
      <c r="H35" s="182"/>
      <c r="I35" s="182"/>
      <c r="J35" s="182"/>
      <c r="K35" s="182"/>
      <c r="L35" s="298"/>
    </row>
    <row r="36" spans="1:12" ht="12.75" customHeight="1">
      <c r="A36" s="182"/>
      <c r="B36" s="182"/>
      <c r="C36" s="182"/>
      <c r="D36" s="182"/>
      <c r="E36" s="182"/>
      <c r="F36" s="182"/>
      <c r="G36" s="182"/>
      <c r="H36" s="182"/>
      <c r="I36" s="301"/>
      <c r="J36" s="301"/>
      <c r="K36" s="301"/>
      <c r="L36" s="301"/>
    </row>
    <row r="37" spans="1:12" ht="12.75" customHeight="1" hidden="1">
      <c r="A37" s="182"/>
      <c r="B37" s="182"/>
      <c r="C37" s="182"/>
      <c r="D37" s="182"/>
      <c r="E37" s="182"/>
      <c r="F37" s="182"/>
      <c r="G37" s="182"/>
      <c r="H37" s="301"/>
      <c r="I37" s="301"/>
      <c r="J37" s="301"/>
      <c r="K37" s="301"/>
      <c r="L37" s="301"/>
    </row>
    <row r="38" spans="1:12" ht="12.75" customHeight="1" hidden="1">
      <c r="A38" s="182"/>
      <c r="B38" s="182"/>
      <c r="C38" s="182"/>
      <c r="D38" s="182"/>
      <c r="E38" s="182"/>
      <c r="F38" s="182"/>
      <c r="G38" s="182"/>
      <c r="H38" s="301"/>
      <c r="I38" s="301"/>
      <c r="J38" s="301"/>
      <c r="K38" s="301"/>
      <c r="L38" s="301"/>
    </row>
    <row r="39" spans="1:12" ht="12.75" customHeight="1" hidden="1">
      <c r="A39" s="302" t="s">
        <v>39</v>
      </c>
      <c r="B39" s="182"/>
      <c r="C39" s="182"/>
      <c r="D39" s="182"/>
      <c r="E39" s="182"/>
      <c r="F39" s="182"/>
      <c r="G39" s="182"/>
      <c r="H39" s="301"/>
      <c r="I39" s="301"/>
      <c r="J39" s="301"/>
      <c r="K39" s="301"/>
      <c r="L39" s="301"/>
    </row>
    <row r="40" spans="1:16" ht="18" customHeight="1" hidden="1">
      <c r="A40" s="303"/>
      <c r="B40" s="853" t="s">
        <v>217</v>
      </c>
      <c r="C40" s="853"/>
      <c r="D40" s="853"/>
      <c r="E40" s="853"/>
      <c r="F40" s="853"/>
      <c r="G40" s="303"/>
      <c r="H40" s="301"/>
      <c r="I40" s="301"/>
      <c r="J40" s="301"/>
      <c r="K40" s="301"/>
      <c r="L40" s="301"/>
      <c r="M40" s="265"/>
      <c r="N40" s="265"/>
      <c r="O40" s="265"/>
      <c r="P40" s="265"/>
    </row>
    <row r="41" spans="1:12" ht="12.75" customHeight="1" hidden="1">
      <c r="A41" s="182"/>
      <c r="B41" s="279" t="s">
        <v>218</v>
      </c>
      <c r="C41" s="304"/>
      <c r="D41" s="304"/>
      <c r="E41" s="304"/>
      <c r="F41" s="304"/>
      <c r="G41" s="182"/>
      <c r="H41" s="301"/>
      <c r="I41" s="301"/>
      <c r="J41" s="301"/>
      <c r="K41" s="301"/>
      <c r="L41" s="301"/>
    </row>
    <row r="42" spans="1:12" ht="12.75" customHeight="1" hidden="1">
      <c r="A42" s="182"/>
      <c r="B42" s="236" t="s">
        <v>219</v>
      </c>
      <c r="C42" s="304"/>
      <c r="D42" s="304"/>
      <c r="E42" s="304"/>
      <c r="F42" s="304"/>
      <c r="G42" s="182"/>
      <c r="H42" s="301"/>
      <c r="I42" s="301"/>
      <c r="J42" s="301"/>
      <c r="K42" s="301"/>
      <c r="L42" s="301"/>
    </row>
    <row r="43" spans="1:12" ht="18.75">
      <c r="A43" s="652" t="s">
        <v>337</v>
      </c>
      <c r="B43" s="652"/>
      <c r="C43" s="652"/>
      <c r="D43" s="652"/>
      <c r="E43" s="652"/>
      <c r="F43" s="182"/>
      <c r="G43" s="301"/>
      <c r="H43" s="653" t="s">
        <v>249</v>
      </c>
      <c r="I43" s="653"/>
      <c r="J43" s="653"/>
      <c r="K43" s="653"/>
      <c r="L43" s="653"/>
    </row>
    <row r="44" spans="1:12" ht="12.75" customHeight="1">
      <c r="A44" s="182"/>
      <c r="B44" s="182"/>
      <c r="C44" s="182"/>
      <c r="D44" s="182"/>
      <c r="E44" s="182"/>
      <c r="F44" s="182"/>
      <c r="G44" s="182"/>
      <c r="H44" s="301"/>
      <c r="I44" s="301"/>
      <c r="J44" s="301"/>
      <c r="K44" s="301"/>
      <c r="L44" s="301"/>
    </row>
  </sheetData>
  <sheetProtection/>
  <mergeCells count="37">
    <mergeCell ref="I32:K32"/>
    <mergeCell ref="A28:E28"/>
    <mergeCell ref="C6:C9"/>
    <mergeCell ref="A43:E43"/>
    <mergeCell ref="A29:E29"/>
    <mergeCell ref="B32:E32"/>
    <mergeCell ref="H29:L29"/>
    <mergeCell ref="H43:L43"/>
    <mergeCell ref="B40:F40"/>
    <mergeCell ref="H30:L30"/>
    <mergeCell ref="A30:E30"/>
    <mergeCell ref="I5:L5"/>
    <mergeCell ref="L8:L9"/>
    <mergeCell ref="H8:H9"/>
    <mergeCell ref="D6:F6"/>
    <mergeCell ref="I8:I9"/>
    <mergeCell ref="J8:J9"/>
    <mergeCell ref="D1:H2"/>
    <mergeCell ref="K8:K9"/>
    <mergeCell ref="G7:G9"/>
    <mergeCell ref="G6:L6"/>
    <mergeCell ref="D7:F7"/>
    <mergeCell ref="D8:D9"/>
    <mergeCell ref="E8:E9"/>
    <mergeCell ref="F8:F9"/>
    <mergeCell ref="H7:L7"/>
    <mergeCell ref="D4:H4"/>
    <mergeCell ref="A1:C1"/>
    <mergeCell ref="A3:C3"/>
    <mergeCell ref="A4:C4"/>
    <mergeCell ref="A13:B13"/>
    <mergeCell ref="A2:C2"/>
    <mergeCell ref="A5:B5"/>
    <mergeCell ref="A10:B10"/>
    <mergeCell ref="A6:B9"/>
    <mergeCell ref="A12:B12"/>
    <mergeCell ref="A11:B11"/>
  </mergeCells>
  <printOptions horizontalCentered="1"/>
  <pageMargins left="0.47" right="0.37" top="0.19" bottom="0.14" header="0.12" footer="0.25"/>
  <pageSetup horizontalDpi="600" verticalDpi="600" orientation="landscape" paperSize="9" scale="95" r:id="rId3"/>
  <legacyDrawing r:id="rId2"/>
</worksheet>
</file>

<file path=xl/worksheets/sheet9.xml><?xml version="1.0" encoding="utf-8"?>
<worksheet xmlns="http://schemas.openxmlformats.org/spreadsheetml/2006/main" xmlns:r="http://schemas.openxmlformats.org/officeDocument/2006/relationships">
  <sheetPr>
    <tabColor indexed="18"/>
  </sheetPr>
  <dimension ref="A1:AR41"/>
  <sheetViews>
    <sheetView zoomScalePageLayoutView="0" workbookViewId="0" topLeftCell="A7">
      <selection activeCell="E4" sqref="E4"/>
    </sheetView>
  </sheetViews>
  <sheetFormatPr defaultColWidth="8.00390625" defaultRowHeight="15.75"/>
  <cols>
    <col min="1" max="1" width="2.50390625" style="170" customWidth="1"/>
    <col min="2" max="2" width="21.50390625" style="170" customWidth="1"/>
    <col min="3" max="3" width="6.125" style="170" customWidth="1"/>
    <col min="4" max="4" width="7.50390625" style="170" customWidth="1"/>
    <col min="5" max="5" width="4.75390625" style="170" customWidth="1"/>
    <col min="6" max="6" width="6.375" style="170" customWidth="1"/>
    <col min="7" max="7" width="4.50390625" style="170" customWidth="1"/>
    <col min="8" max="8" width="7.25390625" style="170" customWidth="1"/>
    <col min="9" max="9" width="4.375" style="170" customWidth="1"/>
    <col min="10" max="10" width="7.50390625" style="170" customWidth="1"/>
    <col min="11" max="11" width="4.25390625" style="170" customWidth="1"/>
    <col min="12" max="12" width="6.50390625" style="170" customWidth="1"/>
    <col min="13" max="13" width="5.375" style="170" customWidth="1"/>
    <col min="14" max="14" width="7.50390625" style="170" customWidth="1"/>
    <col min="15" max="15" width="4.375" style="170" customWidth="1"/>
    <col min="16" max="16" width="7.00390625" style="170" customWidth="1"/>
    <col min="17" max="17" width="5.75390625" style="170" customWidth="1"/>
    <col min="18" max="18" width="6.75390625" style="170" customWidth="1"/>
    <col min="19" max="19" width="4.00390625" style="170" customWidth="1"/>
    <col min="20" max="20" width="6.125" style="170" customWidth="1"/>
    <col min="21" max="28" width="8.00390625" style="170" customWidth="1"/>
    <col min="29" max="29" width="8.375" style="170" customWidth="1"/>
    <col min="30" max="30" width="8.00390625" style="170" customWidth="1"/>
    <col min="31" max="31" width="11.25390625" style="170" customWidth="1"/>
    <col min="32" max="32" width="13.50390625" style="170" customWidth="1"/>
    <col min="33" max="16384" width="8.00390625" style="170" customWidth="1"/>
  </cols>
  <sheetData>
    <row r="1" spans="1:20" s="177" customFormat="1" ht="18" customHeight="1">
      <c r="A1" s="748" t="s">
        <v>220</v>
      </c>
      <c r="B1" s="748"/>
      <c r="C1" s="748"/>
      <c r="D1" s="748"/>
      <c r="E1" s="306"/>
      <c r="F1" s="743" t="s">
        <v>372</v>
      </c>
      <c r="G1" s="743"/>
      <c r="H1" s="743"/>
      <c r="I1" s="743"/>
      <c r="J1" s="743"/>
      <c r="K1" s="743"/>
      <c r="L1" s="743"/>
      <c r="M1" s="743"/>
      <c r="N1" s="743"/>
      <c r="O1" s="743"/>
      <c r="P1" s="307" t="s">
        <v>296</v>
      </c>
      <c r="Q1" s="308"/>
      <c r="R1" s="308"/>
      <c r="S1" s="308"/>
      <c r="T1" s="308"/>
    </row>
    <row r="2" spans="1:20" s="177" customFormat="1" ht="20.25" customHeight="1">
      <c r="A2" s="854" t="s">
        <v>306</v>
      </c>
      <c r="B2" s="854"/>
      <c r="C2" s="854"/>
      <c r="D2" s="854"/>
      <c r="E2" s="306"/>
      <c r="F2" s="743"/>
      <c r="G2" s="743"/>
      <c r="H2" s="743"/>
      <c r="I2" s="743"/>
      <c r="J2" s="743"/>
      <c r="K2" s="743"/>
      <c r="L2" s="743"/>
      <c r="M2" s="743"/>
      <c r="N2" s="743"/>
      <c r="O2" s="743"/>
      <c r="P2" s="308" t="s">
        <v>338</v>
      </c>
      <c r="Q2" s="308"/>
      <c r="R2" s="308"/>
      <c r="S2" s="308"/>
      <c r="T2" s="308"/>
    </row>
    <row r="3" spans="1:20" s="177" customFormat="1" ht="15" customHeight="1">
      <c r="A3" s="854" t="s">
        <v>258</v>
      </c>
      <c r="B3" s="854"/>
      <c r="C3" s="854"/>
      <c r="D3" s="854"/>
      <c r="E3" s="306"/>
      <c r="F3" s="743"/>
      <c r="G3" s="743"/>
      <c r="H3" s="743"/>
      <c r="I3" s="743"/>
      <c r="J3" s="743"/>
      <c r="K3" s="743"/>
      <c r="L3" s="743"/>
      <c r="M3" s="743"/>
      <c r="N3" s="743"/>
      <c r="O3" s="743"/>
      <c r="P3" s="307" t="s">
        <v>364</v>
      </c>
      <c r="Q3" s="307"/>
      <c r="R3" s="307"/>
      <c r="S3" s="309"/>
      <c r="T3" s="309"/>
    </row>
    <row r="4" spans="1:20" s="177" customFormat="1" ht="15.75" customHeight="1">
      <c r="A4" s="871" t="s">
        <v>339</v>
      </c>
      <c r="B4" s="871"/>
      <c r="C4" s="871"/>
      <c r="D4" s="871"/>
      <c r="E4" s="307"/>
      <c r="F4" s="743"/>
      <c r="G4" s="743"/>
      <c r="H4" s="743"/>
      <c r="I4" s="743"/>
      <c r="J4" s="743"/>
      <c r="K4" s="743"/>
      <c r="L4" s="743"/>
      <c r="M4" s="743"/>
      <c r="N4" s="743"/>
      <c r="O4" s="743"/>
      <c r="P4" s="308" t="s">
        <v>308</v>
      </c>
      <c r="Q4" s="307"/>
      <c r="R4" s="307"/>
      <c r="S4" s="309"/>
      <c r="T4" s="309"/>
    </row>
    <row r="5" spans="1:18" s="177" customFormat="1" ht="24" customHeight="1">
      <c r="A5" s="310"/>
      <c r="B5" s="310"/>
      <c r="C5" s="310"/>
      <c r="F5" s="874"/>
      <c r="G5" s="874"/>
      <c r="H5" s="874"/>
      <c r="I5" s="874"/>
      <c r="J5" s="874"/>
      <c r="K5" s="874"/>
      <c r="L5" s="874"/>
      <c r="M5" s="874"/>
      <c r="N5" s="874"/>
      <c r="O5" s="874"/>
      <c r="P5" s="311" t="s">
        <v>340</v>
      </c>
      <c r="Q5" s="312"/>
      <c r="R5" s="312"/>
    </row>
    <row r="6" spans="1:20" s="313" customFormat="1" ht="21.75" customHeight="1">
      <c r="A6" s="864" t="s">
        <v>57</v>
      </c>
      <c r="B6" s="865"/>
      <c r="C6" s="751" t="s">
        <v>31</v>
      </c>
      <c r="D6" s="735"/>
      <c r="E6" s="751" t="s">
        <v>7</v>
      </c>
      <c r="F6" s="855"/>
      <c r="G6" s="855"/>
      <c r="H6" s="855"/>
      <c r="I6" s="855"/>
      <c r="J6" s="855"/>
      <c r="K6" s="855"/>
      <c r="L6" s="855"/>
      <c r="M6" s="855"/>
      <c r="N6" s="855"/>
      <c r="O6" s="855"/>
      <c r="P6" s="855"/>
      <c r="Q6" s="855"/>
      <c r="R6" s="855"/>
      <c r="S6" s="855"/>
      <c r="T6" s="735"/>
    </row>
    <row r="7" spans="1:21" s="313" customFormat="1" ht="22.5" customHeight="1">
      <c r="A7" s="866"/>
      <c r="B7" s="867"/>
      <c r="C7" s="768" t="s">
        <v>341</v>
      </c>
      <c r="D7" s="768" t="s">
        <v>342</v>
      </c>
      <c r="E7" s="751" t="s">
        <v>221</v>
      </c>
      <c r="F7" s="869"/>
      <c r="G7" s="869"/>
      <c r="H7" s="869"/>
      <c r="I7" s="869"/>
      <c r="J7" s="869"/>
      <c r="K7" s="869"/>
      <c r="L7" s="870"/>
      <c r="M7" s="751" t="s">
        <v>343</v>
      </c>
      <c r="N7" s="855"/>
      <c r="O7" s="855"/>
      <c r="P7" s="855"/>
      <c r="Q7" s="855"/>
      <c r="R7" s="855"/>
      <c r="S7" s="855"/>
      <c r="T7" s="735"/>
      <c r="U7" s="314"/>
    </row>
    <row r="8" spans="1:20" s="313" customFormat="1" ht="42.75" customHeight="1">
      <c r="A8" s="866"/>
      <c r="B8" s="867"/>
      <c r="C8" s="769"/>
      <c r="D8" s="769"/>
      <c r="E8" s="732" t="s">
        <v>344</v>
      </c>
      <c r="F8" s="732"/>
      <c r="G8" s="751" t="s">
        <v>345</v>
      </c>
      <c r="H8" s="855"/>
      <c r="I8" s="855"/>
      <c r="J8" s="855"/>
      <c r="K8" s="855"/>
      <c r="L8" s="735"/>
      <c r="M8" s="732" t="s">
        <v>346</v>
      </c>
      <c r="N8" s="732"/>
      <c r="O8" s="751" t="s">
        <v>345</v>
      </c>
      <c r="P8" s="855"/>
      <c r="Q8" s="855"/>
      <c r="R8" s="855"/>
      <c r="S8" s="855"/>
      <c r="T8" s="735"/>
    </row>
    <row r="9" spans="1:20" s="313" customFormat="1" ht="35.25" customHeight="1">
      <c r="A9" s="866"/>
      <c r="B9" s="867"/>
      <c r="C9" s="769"/>
      <c r="D9" s="769"/>
      <c r="E9" s="768" t="s">
        <v>222</v>
      </c>
      <c r="F9" s="768" t="s">
        <v>223</v>
      </c>
      <c r="G9" s="858" t="s">
        <v>224</v>
      </c>
      <c r="H9" s="859"/>
      <c r="I9" s="858" t="s">
        <v>225</v>
      </c>
      <c r="J9" s="859"/>
      <c r="K9" s="858" t="s">
        <v>226</v>
      </c>
      <c r="L9" s="859"/>
      <c r="M9" s="768" t="s">
        <v>227</v>
      </c>
      <c r="N9" s="768" t="s">
        <v>223</v>
      </c>
      <c r="O9" s="858" t="s">
        <v>224</v>
      </c>
      <c r="P9" s="859"/>
      <c r="Q9" s="858" t="s">
        <v>228</v>
      </c>
      <c r="R9" s="859"/>
      <c r="S9" s="858" t="s">
        <v>229</v>
      </c>
      <c r="T9" s="859"/>
    </row>
    <row r="10" spans="1:20" s="313" customFormat="1" ht="25.5" customHeight="1">
      <c r="A10" s="858"/>
      <c r="B10" s="859"/>
      <c r="C10" s="770"/>
      <c r="D10" s="770"/>
      <c r="E10" s="770"/>
      <c r="F10" s="770"/>
      <c r="G10" s="215" t="s">
        <v>227</v>
      </c>
      <c r="H10" s="215" t="s">
        <v>223</v>
      </c>
      <c r="I10" s="219" t="s">
        <v>227</v>
      </c>
      <c r="J10" s="215" t="s">
        <v>223</v>
      </c>
      <c r="K10" s="219" t="s">
        <v>227</v>
      </c>
      <c r="L10" s="215" t="s">
        <v>223</v>
      </c>
      <c r="M10" s="770"/>
      <c r="N10" s="770"/>
      <c r="O10" s="215" t="s">
        <v>227</v>
      </c>
      <c r="P10" s="215" t="s">
        <v>223</v>
      </c>
      <c r="Q10" s="219" t="s">
        <v>227</v>
      </c>
      <c r="R10" s="215" t="s">
        <v>223</v>
      </c>
      <c r="S10" s="219" t="s">
        <v>227</v>
      </c>
      <c r="T10" s="215" t="s">
        <v>223</v>
      </c>
    </row>
    <row r="11" spans="1:32" s="222" customFormat="1" ht="12.75">
      <c r="A11" s="860" t="s">
        <v>6</v>
      </c>
      <c r="B11" s="861"/>
      <c r="C11" s="315">
        <v>1</v>
      </c>
      <c r="D11" s="220">
        <v>2</v>
      </c>
      <c r="E11" s="315">
        <v>3</v>
      </c>
      <c r="F11" s="220">
        <v>4</v>
      </c>
      <c r="G11" s="315">
        <v>5</v>
      </c>
      <c r="H11" s="220">
        <v>6</v>
      </c>
      <c r="I11" s="315">
        <v>7</v>
      </c>
      <c r="J11" s="220">
        <v>8</v>
      </c>
      <c r="K11" s="315">
        <v>9</v>
      </c>
      <c r="L11" s="220">
        <v>10</v>
      </c>
      <c r="M11" s="315">
        <v>11</v>
      </c>
      <c r="N11" s="220">
        <v>12</v>
      </c>
      <c r="O11" s="315">
        <v>13</v>
      </c>
      <c r="P11" s="220">
        <v>14</v>
      </c>
      <c r="Q11" s="315">
        <v>15</v>
      </c>
      <c r="R11" s="220">
        <v>16</v>
      </c>
      <c r="S11" s="315">
        <v>17</v>
      </c>
      <c r="T11" s="220">
        <v>18</v>
      </c>
      <c r="AF11" s="222" t="s">
        <v>272</v>
      </c>
    </row>
    <row r="12" spans="1:20" s="222" customFormat="1" ht="20.25" customHeight="1">
      <c r="A12" s="856" t="s">
        <v>328</v>
      </c>
      <c r="B12" s="857"/>
      <c r="C12" s="223">
        <f aca="true" t="shared" si="0" ref="C12:T12">C14-C13</f>
        <v>-1</v>
      </c>
      <c r="D12" s="223">
        <f t="shared" si="0"/>
        <v>-1</v>
      </c>
      <c r="E12" s="223">
        <f t="shared" si="0"/>
        <v>0</v>
      </c>
      <c r="F12" s="223">
        <f t="shared" si="0"/>
        <v>0</v>
      </c>
      <c r="G12" s="223">
        <f t="shared" si="0"/>
        <v>0</v>
      </c>
      <c r="H12" s="223">
        <f t="shared" si="0"/>
        <v>0</v>
      </c>
      <c r="I12" s="223">
        <f t="shared" si="0"/>
        <v>0</v>
      </c>
      <c r="J12" s="223">
        <f t="shared" si="0"/>
        <v>0</v>
      </c>
      <c r="K12" s="223">
        <f t="shared" si="0"/>
        <v>0</v>
      </c>
      <c r="L12" s="223">
        <f t="shared" si="0"/>
        <v>0</v>
      </c>
      <c r="M12" s="223">
        <f t="shared" si="0"/>
        <v>-1</v>
      </c>
      <c r="N12" s="223">
        <f t="shared" si="0"/>
        <v>-1</v>
      </c>
      <c r="O12" s="223">
        <f t="shared" si="0"/>
        <v>-1</v>
      </c>
      <c r="P12" s="223">
        <f t="shared" si="0"/>
        <v>-1</v>
      </c>
      <c r="Q12" s="223">
        <f t="shared" si="0"/>
        <v>0</v>
      </c>
      <c r="R12" s="223">
        <f t="shared" si="0"/>
        <v>0</v>
      </c>
      <c r="S12" s="223">
        <f t="shared" si="0"/>
        <v>0</v>
      </c>
      <c r="T12" s="223">
        <f t="shared" si="0"/>
        <v>0</v>
      </c>
    </row>
    <row r="13" spans="1:20" s="222" customFormat="1" ht="23.25" customHeight="1">
      <c r="A13" s="872" t="s">
        <v>304</v>
      </c>
      <c r="B13" s="873"/>
      <c r="C13" s="224">
        <v>1</v>
      </c>
      <c r="D13" s="224">
        <v>1</v>
      </c>
      <c r="E13" s="224">
        <v>0</v>
      </c>
      <c r="F13" s="224">
        <v>0</v>
      </c>
      <c r="G13" s="224">
        <v>0</v>
      </c>
      <c r="H13" s="224">
        <v>0</v>
      </c>
      <c r="I13" s="224">
        <v>0</v>
      </c>
      <c r="J13" s="224">
        <v>0</v>
      </c>
      <c r="K13" s="224">
        <v>0</v>
      </c>
      <c r="L13" s="224">
        <v>0</v>
      </c>
      <c r="M13" s="224">
        <v>1</v>
      </c>
      <c r="N13" s="224">
        <v>1</v>
      </c>
      <c r="O13" s="224">
        <v>1</v>
      </c>
      <c r="P13" s="224">
        <v>1</v>
      </c>
      <c r="Q13" s="224">
        <v>0</v>
      </c>
      <c r="R13" s="224">
        <v>0</v>
      </c>
      <c r="S13" s="224">
        <v>0</v>
      </c>
      <c r="T13" s="224">
        <v>0</v>
      </c>
    </row>
    <row r="14" spans="1:37" s="178" customFormat="1" ht="15.75" customHeight="1">
      <c r="A14" s="862" t="s">
        <v>30</v>
      </c>
      <c r="B14" s="863"/>
      <c r="C14" s="316">
        <f>C15+C16</f>
        <v>0</v>
      </c>
      <c r="D14" s="316">
        <f>D15+D16</f>
        <v>0</v>
      </c>
      <c r="E14" s="316">
        <f>E20+E31+E36+E42+E53+E59+E62+E66+E70+E74+E82+E89</f>
        <v>0</v>
      </c>
      <c r="F14" s="316">
        <f aca="true" t="shared" si="1" ref="F14:T14">F15+F16</f>
        <v>0</v>
      </c>
      <c r="G14" s="316">
        <f t="shared" si="1"/>
        <v>0</v>
      </c>
      <c r="H14" s="316">
        <f t="shared" si="1"/>
        <v>0</v>
      </c>
      <c r="I14" s="316">
        <f t="shared" si="1"/>
        <v>0</v>
      </c>
      <c r="J14" s="316">
        <f t="shared" si="1"/>
        <v>0</v>
      </c>
      <c r="K14" s="316">
        <f t="shared" si="1"/>
        <v>0</v>
      </c>
      <c r="L14" s="316">
        <f t="shared" si="1"/>
        <v>0</v>
      </c>
      <c r="M14" s="316">
        <f t="shared" si="1"/>
        <v>0</v>
      </c>
      <c r="N14" s="316">
        <f t="shared" si="1"/>
        <v>0</v>
      </c>
      <c r="O14" s="316">
        <f t="shared" si="1"/>
        <v>0</v>
      </c>
      <c r="P14" s="316">
        <f t="shared" si="1"/>
        <v>0</v>
      </c>
      <c r="Q14" s="316">
        <f t="shared" si="1"/>
        <v>0</v>
      </c>
      <c r="R14" s="316">
        <f t="shared" si="1"/>
        <v>0</v>
      </c>
      <c r="S14" s="316">
        <f t="shared" si="1"/>
        <v>0</v>
      </c>
      <c r="T14" s="317">
        <f t="shared" si="1"/>
        <v>0</v>
      </c>
      <c r="AK14" s="199"/>
    </row>
    <row r="15" spans="1:20" s="178" customFormat="1" ht="15.75" customHeight="1">
      <c r="A15" s="197" t="s">
        <v>0</v>
      </c>
      <c r="B15" s="198" t="s">
        <v>135</v>
      </c>
      <c r="C15" s="316">
        <f>E15+M15</f>
        <v>0</v>
      </c>
      <c r="D15" s="226">
        <f>F15+N15</f>
        <v>0</v>
      </c>
      <c r="E15" s="231">
        <v>0</v>
      </c>
      <c r="F15" s="231">
        <v>0</v>
      </c>
      <c r="G15" s="231">
        <v>0</v>
      </c>
      <c r="H15" s="231">
        <v>0</v>
      </c>
      <c r="I15" s="231">
        <v>0</v>
      </c>
      <c r="J15" s="231">
        <v>0</v>
      </c>
      <c r="K15" s="231">
        <v>0</v>
      </c>
      <c r="L15" s="231">
        <v>0</v>
      </c>
      <c r="M15" s="231">
        <v>0</v>
      </c>
      <c r="N15" s="231">
        <v>0</v>
      </c>
      <c r="O15" s="231">
        <v>0</v>
      </c>
      <c r="P15" s="231">
        <v>0</v>
      </c>
      <c r="Q15" s="231">
        <v>0</v>
      </c>
      <c r="R15" s="231">
        <v>0</v>
      </c>
      <c r="S15" s="231">
        <v>0</v>
      </c>
      <c r="T15" s="231">
        <v>0</v>
      </c>
    </row>
    <row r="16" spans="1:38" s="178" customFormat="1" ht="15.75" customHeight="1">
      <c r="A16" s="254" t="s">
        <v>1</v>
      </c>
      <c r="B16" s="198" t="s">
        <v>17</v>
      </c>
      <c r="C16" s="316">
        <f aca="true" t="shared" si="2" ref="C16:T16">C17+C18+C19+C20+C21+C22+C23+C24+C25+C26+C27</f>
        <v>0</v>
      </c>
      <c r="D16" s="226">
        <f t="shared" si="2"/>
        <v>0</v>
      </c>
      <c r="E16" s="316">
        <f t="shared" si="2"/>
        <v>0</v>
      </c>
      <c r="F16" s="316">
        <f t="shared" si="2"/>
        <v>0</v>
      </c>
      <c r="G16" s="316">
        <f t="shared" si="2"/>
        <v>0</v>
      </c>
      <c r="H16" s="316">
        <f t="shared" si="2"/>
        <v>0</v>
      </c>
      <c r="I16" s="316">
        <f t="shared" si="2"/>
        <v>0</v>
      </c>
      <c r="J16" s="316">
        <f t="shared" si="2"/>
        <v>0</v>
      </c>
      <c r="K16" s="316">
        <f t="shared" si="2"/>
        <v>0</v>
      </c>
      <c r="L16" s="316">
        <f t="shared" si="2"/>
        <v>0</v>
      </c>
      <c r="M16" s="316">
        <f t="shared" si="2"/>
        <v>0</v>
      </c>
      <c r="N16" s="316">
        <f t="shared" si="2"/>
        <v>0</v>
      </c>
      <c r="O16" s="316">
        <f t="shared" si="2"/>
        <v>0</v>
      </c>
      <c r="P16" s="316">
        <f t="shared" si="2"/>
        <v>0</v>
      </c>
      <c r="Q16" s="316">
        <f t="shared" si="2"/>
        <v>0</v>
      </c>
      <c r="R16" s="316">
        <f t="shared" si="2"/>
        <v>0</v>
      </c>
      <c r="S16" s="316">
        <f t="shared" si="2"/>
        <v>0</v>
      </c>
      <c r="T16" s="317">
        <f t="shared" si="2"/>
        <v>0</v>
      </c>
      <c r="AL16" s="199"/>
    </row>
    <row r="17" spans="1:32" s="178" customFormat="1" ht="15.75" customHeight="1">
      <c r="A17" s="200">
        <v>1</v>
      </c>
      <c r="B17" s="68" t="s">
        <v>273</v>
      </c>
      <c r="C17" s="316">
        <f aca="true" t="shared" si="3" ref="C17:C27">E17+M17</f>
        <v>0</v>
      </c>
      <c r="D17" s="226">
        <f aca="true" t="shared" si="4" ref="D17:D27">F17+N17</f>
        <v>0</v>
      </c>
      <c r="E17" s="231">
        <v>0</v>
      </c>
      <c r="F17" s="231">
        <v>0</v>
      </c>
      <c r="G17" s="231">
        <v>0</v>
      </c>
      <c r="H17" s="231">
        <v>0</v>
      </c>
      <c r="I17" s="231">
        <v>0</v>
      </c>
      <c r="J17" s="231">
        <v>0</v>
      </c>
      <c r="K17" s="231">
        <v>0</v>
      </c>
      <c r="L17" s="231">
        <v>0</v>
      </c>
      <c r="M17" s="231">
        <v>0</v>
      </c>
      <c r="N17" s="231">
        <v>0</v>
      </c>
      <c r="O17" s="231">
        <v>0</v>
      </c>
      <c r="P17" s="231">
        <v>0</v>
      </c>
      <c r="Q17" s="231">
        <v>0</v>
      </c>
      <c r="R17" s="231">
        <v>0</v>
      </c>
      <c r="S17" s="231">
        <v>0</v>
      </c>
      <c r="T17" s="231">
        <v>0</v>
      </c>
      <c r="AF17" s="199" t="s">
        <v>275</v>
      </c>
    </row>
    <row r="18" spans="1:20" s="178" customFormat="1" ht="15.75" customHeight="1">
      <c r="A18" s="200">
        <v>2</v>
      </c>
      <c r="B18" s="68" t="s">
        <v>305</v>
      </c>
      <c r="C18" s="316">
        <f t="shared" si="3"/>
        <v>0</v>
      </c>
      <c r="D18" s="226">
        <f t="shared" si="4"/>
        <v>0</v>
      </c>
      <c r="E18" s="231">
        <v>0</v>
      </c>
      <c r="F18" s="231">
        <v>0</v>
      </c>
      <c r="G18" s="231">
        <v>0</v>
      </c>
      <c r="H18" s="231">
        <v>0</v>
      </c>
      <c r="I18" s="231">
        <v>0</v>
      </c>
      <c r="J18" s="231">
        <v>0</v>
      </c>
      <c r="K18" s="231">
        <v>0</v>
      </c>
      <c r="L18" s="231">
        <v>0</v>
      </c>
      <c r="M18" s="231">
        <v>0</v>
      </c>
      <c r="N18" s="231">
        <v>0</v>
      </c>
      <c r="O18" s="231">
        <v>0</v>
      </c>
      <c r="P18" s="231">
        <v>0</v>
      </c>
      <c r="Q18" s="231">
        <v>0</v>
      </c>
      <c r="R18" s="231">
        <v>0</v>
      </c>
      <c r="S18" s="231">
        <v>0</v>
      </c>
      <c r="T18" s="231">
        <v>0</v>
      </c>
    </row>
    <row r="19" spans="1:20" s="178" customFormat="1" ht="15.75" customHeight="1">
      <c r="A19" s="200">
        <v>3</v>
      </c>
      <c r="B19" s="68" t="s">
        <v>276</v>
      </c>
      <c r="C19" s="316">
        <f t="shared" si="3"/>
        <v>0</v>
      </c>
      <c r="D19" s="226">
        <f t="shared" si="4"/>
        <v>0</v>
      </c>
      <c r="E19" s="231">
        <v>0</v>
      </c>
      <c r="F19" s="231">
        <v>0</v>
      </c>
      <c r="G19" s="231">
        <v>0</v>
      </c>
      <c r="H19" s="231">
        <v>0</v>
      </c>
      <c r="I19" s="231">
        <v>0</v>
      </c>
      <c r="J19" s="231">
        <v>0</v>
      </c>
      <c r="K19" s="231">
        <v>0</v>
      </c>
      <c r="L19" s="231">
        <v>0</v>
      </c>
      <c r="M19" s="231">
        <v>0</v>
      </c>
      <c r="N19" s="231">
        <v>0</v>
      </c>
      <c r="O19" s="231">
        <v>0</v>
      </c>
      <c r="P19" s="231">
        <v>0</v>
      </c>
      <c r="Q19" s="231">
        <v>0</v>
      </c>
      <c r="R19" s="231">
        <v>0</v>
      </c>
      <c r="S19" s="231">
        <v>0</v>
      </c>
      <c r="T19" s="231">
        <v>0</v>
      </c>
    </row>
    <row r="20" spans="1:20" s="178" customFormat="1" ht="15.75" customHeight="1">
      <c r="A20" s="200">
        <v>4</v>
      </c>
      <c r="B20" s="68" t="s">
        <v>277</v>
      </c>
      <c r="C20" s="316">
        <f t="shared" si="3"/>
        <v>0</v>
      </c>
      <c r="D20" s="226">
        <f t="shared" si="4"/>
        <v>0</v>
      </c>
      <c r="E20" s="231">
        <v>0</v>
      </c>
      <c r="F20" s="231">
        <v>0</v>
      </c>
      <c r="G20" s="231">
        <v>0</v>
      </c>
      <c r="H20" s="231">
        <v>0</v>
      </c>
      <c r="I20" s="231">
        <v>0</v>
      </c>
      <c r="J20" s="231">
        <v>0</v>
      </c>
      <c r="K20" s="231">
        <v>0</v>
      </c>
      <c r="L20" s="231">
        <v>0</v>
      </c>
      <c r="M20" s="231"/>
      <c r="N20" s="231"/>
      <c r="O20" s="231"/>
      <c r="P20" s="231"/>
      <c r="Q20" s="231">
        <v>0</v>
      </c>
      <c r="R20" s="231">
        <v>0</v>
      </c>
      <c r="S20" s="231">
        <v>0</v>
      </c>
      <c r="T20" s="231">
        <v>0</v>
      </c>
    </row>
    <row r="21" spans="1:39" s="178" customFormat="1" ht="15.75" customHeight="1">
      <c r="A21" s="200">
        <v>5</v>
      </c>
      <c r="B21" s="68" t="s">
        <v>278</v>
      </c>
      <c r="C21" s="316">
        <f t="shared" si="3"/>
        <v>0</v>
      </c>
      <c r="D21" s="226">
        <f t="shared" si="4"/>
        <v>0</v>
      </c>
      <c r="E21" s="231">
        <v>0</v>
      </c>
      <c r="F21" s="231">
        <v>0</v>
      </c>
      <c r="G21" s="231">
        <v>0</v>
      </c>
      <c r="H21" s="231">
        <v>0</v>
      </c>
      <c r="I21" s="231">
        <v>0</v>
      </c>
      <c r="J21" s="231">
        <v>0</v>
      </c>
      <c r="K21" s="231">
        <v>0</v>
      </c>
      <c r="L21" s="231">
        <v>0</v>
      </c>
      <c r="M21" s="231">
        <v>0</v>
      </c>
      <c r="N21" s="231">
        <v>0</v>
      </c>
      <c r="O21" s="231">
        <v>0</v>
      </c>
      <c r="P21" s="231">
        <v>0</v>
      </c>
      <c r="Q21" s="231">
        <v>0</v>
      </c>
      <c r="R21" s="231">
        <v>0</v>
      </c>
      <c r="S21" s="231">
        <v>0</v>
      </c>
      <c r="T21" s="231">
        <v>0</v>
      </c>
      <c r="AJ21" s="178" t="s">
        <v>280</v>
      </c>
      <c r="AK21" s="178" t="s">
        <v>281</v>
      </c>
      <c r="AL21" s="178" t="s">
        <v>282</v>
      </c>
      <c r="AM21" s="199" t="s">
        <v>283</v>
      </c>
    </row>
    <row r="22" spans="1:39" s="178" customFormat="1" ht="15.75" customHeight="1">
      <c r="A22" s="200">
        <v>6</v>
      </c>
      <c r="B22" s="68" t="s">
        <v>279</v>
      </c>
      <c r="C22" s="316">
        <f t="shared" si="3"/>
        <v>0</v>
      </c>
      <c r="D22" s="226">
        <f t="shared" si="4"/>
        <v>0</v>
      </c>
      <c r="E22" s="231">
        <v>0</v>
      </c>
      <c r="F22" s="231">
        <v>0</v>
      </c>
      <c r="G22" s="231">
        <v>0</v>
      </c>
      <c r="H22" s="231">
        <v>0</v>
      </c>
      <c r="I22" s="231">
        <v>0</v>
      </c>
      <c r="J22" s="231">
        <v>0</v>
      </c>
      <c r="K22" s="231">
        <v>0</v>
      </c>
      <c r="L22" s="231">
        <v>0</v>
      </c>
      <c r="M22" s="231">
        <v>0</v>
      </c>
      <c r="N22" s="231">
        <v>0</v>
      </c>
      <c r="O22" s="231">
        <v>0</v>
      </c>
      <c r="P22" s="231">
        <v>0</v>
      </c>
      <c r="Q22" s="231">
        <v>0</v>
      </c>
      <c r="R22" s="231">
        <v>0</v>
      </c>
      <c r="S22" s="231">
        <v>0</v>
      </c>
      <c r="T22" s="231">
        <v>0</v>
      </c>
      <c r="AM22" s="199" t="s">
        <v>285</v>
      </c>
    </row>
    <row r="23" spans="1:20" s="178" customFormat="1" ht="15.75" customHeight="1">
      <c r="A23" s="200">
        <v>7</v>
      </c>
      <c r="B23" s="68" t="s">
        <v>284</v>
      </c>
      <c r="C23" s="316">
        <f t="shared" si="3"/>
        <v>0</v>
      </c>
      <c r="D23" s="226">
        <f t="shared" si="4"/>
        <v>0</v>
      </c>
      <c r="E23" s="231">
        <v>0</v>
      </c>
      <c r="F23" s="231">
        <v>0</v>
      </c>
      <c r="G23" s="231">
        <v>0</v>
      </c>
      <c r="H23" s="231">
        <v>0</v>
      </c>
      <c r="I23" s="231">
        <v>0</v>
      </c>
      <c r="J23" s="231">
        <v>0</v>
      </c>
      <c r="K23" s="231">
        <v>0</v>
      </c>
      <c r="L23" s="231">
        <v>0</v>
      </c>
      <c r="M23" s="231">
        <v>0</v>
      </c>
      <c r="N23" s="231">
        <v>0</v>
      </c>
      <c r="O23" s="231">
        <v>0</v>
      </c>
      <c r="P23" s="231">
        <v>0</v>
      </c>
      <c r="Q23" s="231">
        <v>0</v>
      </c>
      <c r="R23" s="231">
        <v>0</v>
      </c>
      <c r="S23" s="231">
        <v>0</v>
      </c>
      <c r="T23" s="231">
        <v>0</v>
      </c>
    </row>
    <row r="24" spans="1:36" s="178" customFormat="1" ht="15.75" customHeight="1">
      <c r="A24" s="200">
        <v>8</v>
      </c>
      <c r="B24" s="68" t="s">
        <v>286</v>
      </c>
      <c r="C24" s="316">
        <f t="shared" si="3"/>
        <v>0</v>
      </c>
      <c r="D24" s="226">
        <f t="shared" si="4"/>
        <v>0</v>
      </c>
      <c r="E24" s="231">
        <v>0</v>
      </c>
      <c r="F24" s="231">
        <v>0</v>
      </c>
      <c r="G24" s="231">
        <v>0</v>
      </c>
      <c r="H24" s="231">
        <v>0</v>
      </c>
      <c r="I24" s="231">
        <v>0</v>
      </c>
      <c r="J24" s="231">
        <v>0</v>
      </c>
      <c r="K24" s="231">
        <v>0</v>
      </c>
      <c r="L24" s="231">
        <v>0</v>
      </c>
      <c r="M24" s="231">
        <v>0</v>
      </c>
      <c r="N24" s="231">
        <v>0</v>
      </c>
      <c r="O24" s="231">
        <v>0</v>
      </c>
      <c r="P24" s="231">
        <v>0</v>
      </c>
      <c r="Q24" s="231">
        <v>0</v>
      </c>
      <c r="R24" s="231">
        <v>0</v>
      </c>
      <c r="S24" s="231">
        <v>0</v>
      </c>
      <c r="T24" s="231">
        <v>0</v>
      </c>
      <c r="AJ24" s="178" t="s">
        <v>280</v>
      </c>
    </row>
    <row r="25" spans="1:36" s="178" customFormat="1" ht="15.75" customHeight="1">
      <c r="A25" s="200">
        <v>9</v>
      </c>
      <c r="B25" s="68" t="s">
        <v>287</v>
      </c>
      <c r="C25" s="316">
        <f t="shared" si="3"/>
        <v>0</v>
      </c>
      <c r="D25" s="226">
        <f t="shared" si="4"/>
        <v>0</v>
      </c>
      <c r="E25" s="231">
        <v>0</v>
      </c>
      <c r="F25" s="231">
        <v>0</v>
      </c>
      <c r="G25" s="231">
        <v>0</v>
      </c>
      <c r="H25" s="231">
        <v>0</v>
      </c>
      <c r="I25" s="231">
        <v>0</v>
      </c>
      <c r="J25" s="231">
        <v>0</v>
      </c>
      <c r="K25" s="231">
        <v>0</v>
      </c>
      <c r="L25" s="231">
        <v>0</v>
      </c>
      <c r="M25" s="231">
        <v>0</v>
      </c>
      <c r="N25" s="231">
        <v>0</v>
      </c>
      <c r="O25" s="231">
        <v>0</v>
      </c>
      <c r="P25" s="231">
        <v>0</v>
      </c>
      <c r="Q25" s="231">
        <v>0</v>
      </c>
      <c r="R25" s="231">
        <v>0</v>
      </c>
      <c r="S25" s="231">
        <v>0</v>
      </c>
      <c r="T25" s="231">
        <v>0</v>
      </c>
      <c r="AJ25" s="199" t="s">
        <v>289</v>
      </c>
    </row>
    <row r="26" spans="1:44" s="178" customFormat="1" ht="15.75" customHeight="1">
      <c r="A26" s="200">
        <v>10</v>
      </c>
      <c r="B26" s="68" t="s">
        <v>288</v>
      </c>
      <c r="C26" s="316">
        <f t="shared" si="3"/>
        <v>0</v>
      </c>
      <c r="D26" s="226">
        <f t="shared" si="4"/>
        <v>0</v>
      </c>
      <c r="E26" s="231">
        <v>0</v>
      </c>
      <c r="F26" s="231">
        <v>0</v>
      </c>
      <c r="G26" s="231">
        <v>0</v>
      </c>
      <c r="H26" s="231">
        <v>0</v>
      </c>
      <c r="I26" s="231">
        <v>0</v>
      </c>
      <c r="J26" s="231">
        <v>0</v>
      </c>
      <c r="K26" s="231">
        <v>0</v>
      </c>
      <c r="L26" s="231">
        <v>0</v>
      </c>
      <c r="M26" s="231">
        <v>0</v>
      </c>
      <c r="N26" s="231">
        <v>0</v>
      </c>
      <c r="O26" s="231">
        <v>0</v>
      </c>
      <c r="P26" s="231">
        <v>0</v>
      </c>
      <c r="Q26" s="231">
        <v>0</v>
      </c>
      <c r="R26" s="231">
        <v>0</v>
      </c>
      <c r="S26" s="231">
        <v>0</v>
      </c>
      <c r="T26" s="231">
        <v>0</v>
      </c>
      <c r="AR26" s="199"/>
    </row>
    <row r="27" spans="1:20" s="178" customFormat="1" ht="15.75" customHeight="1">
      <c r="A27" s="200">
        <v>11</v>
      </c>
      <c r="B27" s="68" t="s">
        <v>290</v>
      </c>
      <c r="C27" s="316">
        <f t="shared" si="3"/>
        <v>0</v>
      </c>
      <c r="D27" s="226">
        <f t="shared" si="4"/>
        <v>0</v>
      </c>
      <c r="E27" s="231">
        <v>0</v>
      </c>
      <c r="F27" s="231">
        <v>0</v>
      </c>
      <c r="G27" s="231">
        <v>0</v>
      </c>
      <c r="H27" s="231">
        <v>0</v>
      </c>
      <c r="I27" s="231">
        <v>0</v>
      </c>
      <c r="J27" s="231">
        <v>0</v>
      </c>
      <c r="K27" s="231">
        <v>0</v>
      </c>
      <c r="L27" s="231">
        <v>0</v>
      </c>
      <c r="M27" s="231">
        <v>0</v>
      </c>
      <c r="N27" s="231">
        <v>0</v>
      </c>
      <c r="O27" s="231">
        <v>0</v>
      </c>
      <c r="P27" s="231">
        <v>0</v>
      </c>
      <c r="Q27" s="231">
        <v>0</v>
      </c>
      <c r="R27" s="231">
        <v>0</v>
      </c>
      <c r="S27" s="231">
        <v>0</v>
      </c>
      <c r="T27" s="231">
        <v>0</v>
      </c>
    </row>
    <row r="28" spans="33:35" ht="5.25" customHeight="1">
      <c r="AG28" s="170" t="s">
        <v>292</v>
      </c>
      <c r="AI28" s="190">
        <f>82/88</f>
        <v>0.9318181818181818</v>
      </c>
    </row>
    <row r="29" spans="1:20" ht="15.75" customHeight="1">
      <c r="A29" s="180"/>
      <c r="B29" s="767" t="s">
        <v>291</v>
      </c>
      <c r="C29" s="767"/>
      <c r="D29" s="767"/>
      <c r="E29" s="767"/>
      <c r="F29" s="767"/>
      <c r="G29" s="767"/>
      <c r="H29" s="181"/>
      <c r="I29" s="181"/>
      <c r="J29" s="182"/>
      <c r="K29" s="181"/>
      <c r="L29" s="772" t="s">
        <v>291</v>
      </c>
      <c r="M29" s="772"/>
      <c r="N29" s="772"/>
      <c r="O29" s="772"/>
      <c r="P29" s="772"/>
      <c r="Q29" s="772"/>
      <c r="R29" s="772"/>
      <c r="S29" s="772"/>
      <c r="T29" s="772"/>
    </row>
    <row r="30" spans="1:20" ht="15" customHeight="1">
      <c r="A30" s="180"/>
      <c r="B30" s="757" t="s">
        <v>35</v>
      </c>
      <c r="C30" s="757"/>
      <c r="D30" s="757"/>
      <c r="E30" s="757"/>
      <c r="F30" s="757"/>
      <c r="G30" s="757"/>
      <c r="H30" s="183"/>
      <c r="I30" s="183"/>
      <c r="J30" s="183"/>
      <c r="K30" s="183"/>
      <c r="L30" s="760" t="s">
        <v>247</v>
      </c>
      <c r="M30" s="760"/>
      <c r="N30" s="760"/>
      <c r="O30" s="760"/>
      <c r="P30" s="760"/>
      <c r="Q30" s="760"/>
      <c r="R30" s="760"/>
      <c r="S30" s="760"/>
      <c r="T30" s="760"/>
    </row>
    <row r="31" spans="1:20" s="320" customFormat="1" ht="18.75">
      <c r="A31" s="318"/>
      <c r="B31" s="754"/>
      <c r="C31" s="754"/>
      <c r="D31" s="754"/>
      <c r="E31" s="754"/>
      <c r="F31" s="754"/>
      <c r="G31" s="319"/>
      <c r="H31" s="319"/>
      <c r="I31" s="319"/>
      <c r="J31" s="319"/>
      <c r="K31" s="319"/>
      <c r="L31" s="755"/>
      <c r="M31" s="755"/>
      <c r="N31" s="755"/>
      <c r="O31" s="755"/>
      <c r="P31" s="755"/>
      <c r="Q31" s="755"/>
      <c r="R31" s="755"/>
      <c r="S31" s="755"/>
      <c r="T31" s="755"/>
    </row>
    <row r="32" spans="1:20" s="320" customFormat="1" ht="18.75">
      <c r="A32" s="318"/>
      <c r="B32" s="319"/>
      <c r="C32" s="319"/>
      <c r="D32" s="319"/>
      <c r="E32" s="319"/>
      <c r="F32" s="319"/>
      <c r="G32" s="319"/>
      <c r="H32" s="319"/>
      <c r="I32" s="319"/>
      <c r="J32" s="319"/>
      <c r="K32" s="319"/>
      <c r="L32" s="319"/>
      <c r="M32" s="319"/>
      <c r="N32" s="319"/>
      <c r="O32" s="319"/>
      <c r="P32" s="319"/>
      <c r="Q32" s="319"/>
      <c r="R32" s="319"/>
      <c r="S32" s="319"/>
      <c r="T32" s="319"/>
    </row>
    <row r="33" spans="1:20" s="320" customFormat="1" ht="18.75">
      <c r="A33" s="318"/>
      <c r="B33" s="868" t="s">
        <v>295</v>
      </c>
      <c r="C33" s="868"/>
      <c r="D33" s="868"/>
      <c r="E33" s="868"/>
      <c r="F33" s="868"/>
      <c r="G33" s="321"/>
      <c r="H33" s="321"/>
      <c r="I33" s="321"/>
      <c r="J33" s="321"/>
      <c r="K33" s="321"/>
      <c r="L33" s="321"/>
      <c r="M33" s="321"/>
      <c r="N33" s="321"/>
      <c r="O33" s="868" t="s">
        <v>295</v>
      </c>
      <c r="P33" s="868"/>
      <c r="Q33" s="868"/>
      <c r="R33" s="319"/>
      <c r="S33" s="319"/>
      <c r="T33" s="319"/>
    </row>
    <row r="34" spans="1:20" s="184" customFormat="1" ht="18.75" hidden="1">
      <c r="A34" s="235" t="s">
        <v>39</v>
      </c>
      <c r="B34" s="186"/>
      <c r="C34" s="186"/>
      <c r="D34" s="186"/>
      <c r="E34" s="186"/>
      <c r="F34" s="186"/>
      <c r="G34" s="186"/>
      <c r="H34" s="186"/>
      <c r="I34" s="186"/>
      <c r="J34" s="186"/>
      <c r="K34" s="186"/>
      <c r="L34" s="186"/>
      <c r="M34" s="186"/>
      <c r="N34" s="186"/>
      <c r="O34" s="186"/>
      <c r="P34" s="186"/>
      <c r="Q34" s="186"/>
      <c r="R34" s="186"/>
      <c r="S34" s="186"/>
      <c r="T34" s="186"/>
    </row>
    <row r="35" spans="1:20" s="184" customFormat="1" ht="18" customHeight="1" hidden="1">
      <c r="A35" s="188"/>
      <c r="B35" s="279" t="s">
        <v>217</v>
      </c>
      <c r="C35" s="303"/>
      <c r="D35" s="303"/>
      <c r="E35" s="303"/>
      <c r="F35" s="303"/>
      <c r="G35" s="303"/>
      <c r="H35" s="303"/>
      <c r="I35" s="303"/>
      <c r="J35" s="303"/>
      <c r="K35" s="303"/>
      <c r="L35" s="294"/>
      <c r="M35" s="294"/>
      <c r="N35" s="294"/>
      <c r="O35" s="294"/>
      <c r="P35" s="186"/>
      <c r="Q35" s="186"/>
      <c r="R35" s="186"/>
      <c r="S35" s="186"/>
      <c r="T35" s="186"/>
    </row>
    <row r="36" spans="2:20" s="184" customFormat="1" ht="18.75" hidden="1">
      <c r="B36" s="279" t="s">
        <v>218</v>
      </c>
      <c r="C36" s="186"/>
      <c r="D36" s="186"/>
      <c r="E36" s="186"/>
      <c r="F36" s="186"/>
      <c r="G36" s="186"/>
      <c r="H36" s="186"/>
      <c r="I36" s="186"/>
      <c r="J36" s="186"/>
      <c r="K36" s="186"/>
      <c r="L36" s="186"/>
      <c r="M36" s="186"/>
      <c r="N36" s="186"/>
      <c r="O36" s="186"/>
      <c r="P36" s="186"/>
      <c r="Q36" s="186"/>
      <c r="R36" s="186"/>
      <c r="S36" s="186"/>
      <c r="T36" s="186"/>
    </row>
    <row r="37" spans="2:20" s="184" customFormat="1" ht="18.75" hidden="1">
      <c r="B37" s="236" t="s">
        <v>230</v>
      </c>
      <c r="C37" s="186"/>
      <c r="D37" s="186"/>
      <c r="E37" s="186"/>
      <c r="F37" s="186"/>
      <c r="G37" s="186"/>
      <c r="H37" s="186"/>
      <c r="I37" s="186"/>
      <c r="J37" s="186"/>
      <c r="K37" s="186"/>
      <c r="L37" s="186"/>
      <c r="M37" s="186"/>
      <c r="N37" s="186"/>
      <c r="O37" s="186"/>
      <c r="P37" s="186"/>
      <c r="Q37" s="186"/>
      <c r="R37" s="186"/>
      <c r="S37" s="186"/>
      <c r="T37" s="186"/>
    </row>
    <row r="38" spans="2:20" ht="18">
      <c r="B38" s="182"/>
      <c r="C38" s="182"/>
      <c r="D38" s="182"/>
      <c r="E38" s="182"/>
      <c r="F38" s="182"/>
      <c r="G38" s="182"/>
      <c r="H38" s="182"/>
      <c r="I38" s="182"/>
      <c r="J38" s="182"/>
      <c r="K38" s="182"/>
      <c r="L38" s="182"/>
      <c r="M38" s="182"/>
      <c r="N38" s="182"/>
      <c r="O38" s="182"/>
      <c r="P38" s="182"/>
      <c r="Q38" s="182"/>
      <c r="R38" s="182"/>
      <c r="S38" s="182"/>
      <c r="T38" s="182"/>
    </row>
    <row r="39" spans="2:20" ht="18.75">
      <c r="B39" s="652" t="s">
        <v>248</v>
      </c>
      <c r="C39" s="652"/>
      <c r="D39" s="652"/>
      <c r="E39" s="652"/>
      <c r="F39" s="652"/>
      <c r="G39" s="652"/>
      <c r="H39" s="182"/>
      <c r="I39" s="182"/>
      <c r="J39" s="182"/>
      <c r="K39" s="182"/>
      <c r="L39" s="653" t="s">
        <v>249</v>
      </c>
      <c r="M39" s="653"/>
      <c r="N39" s="653"/>
      <c r="O39" s="653"/>
      <c r="P39" s="653"/>
      <c r="Q39" s="653"/>
      <c r="R39" s="653"/>
      <c r="S39" s="653"/>
      <c r="T39" s="653"/>
    </row>
    <row r="40" spans="2:20" ht="18.75">
      <c r="B40" s="182"/>
      <c r="C40" s="182"/>
      <c r="D40" s="182"/>
      <c r="E40" s="182"/>
      <c r="F40" s="182"/>
      <c r="G40" s="182"/>
      <c r="H40" s="301"/>
      <c r="I40" s="182"/>
      <c r="J40" s="182"/>
      <c r="K40" s="182"/>
      <c r="L40" s="182"/>
      <c r="M40" s="182"/>
      <c r="N40" s="182"/>
      <c r="O40" s="182"/>
      <c r="P40" s="182"/>
      <c r="Q40" s="182"/>
      <c r="R40" s="182"/>
      <c r="S40" s="182"/>
      <c r="T40" s="182"/>
    </row>
    <row r="41" spans="2:20" ht="18">
      <c r="B41" s="182"/>
      <c r="C41" s="182"/>
      <c r="D41" s="182"/>
      <c r="E41" s="182"/>
      <c r="F41" s="182"/>
      <c r="G41" s="182"/>
      <c r="H41" s="182"/>
      <c r="I41" s="182"/>
      <c r="J41" s="182"/>
      <c r="K41" s="182"/>
      <c r="L41" s="182"/>
      <c r="M41" s="182"/>
      <c r="N41" s="182"/>
      <c r="O41" s="182"/>
      <c r="P41" s="182"/>
      <c r="Q41" s="182"/>
      <c r="R41" s="182"/>
      <c r="S41" s="182"/>
      <c r="T41" s="182"/>
    </row>
  </sheetData>
  <sheetProtection/>
  <mergeCells count="41">
    <mergeCell ref="L30:T30"/>
    <mergeCell ref="M7:T7"/>
    <mergeCell ref="A13:B13"/>
    <mergeCell ref="F5:O5"/>
    <mergeCell ref="E6:T6"/>
    <mergeCell ref="G8:L8"/>
    <mergeCell ref="S9:T9"/>
    <mergeCell ref="L29:T29"/>
    <mergeCell ref="A1:D1"/>
    <mergeCell ref="E7:L7"/>
    <mergeCell ref="F1:O4"/>
    <mergeCell ref="O9:P9"/>
    <mergeCell ref="G9:H9"/>
    <mergeCell ref="Q9:R9"/>
    <mergeCell ref="A3:D3"/>
    <mergeCell ref="M9:M10"/>
    <mergeCell ref="K9:L9"/>
    <mergeCell ref="A4:D4"/>
    <mergeCell ref="B39:G39"/>
    <mergeCell ref="A14:B14"/>
    <mergeCell ref="C6:D6"/>
    <mergeCell ref="M8:N8"/>
    <mergeCell ref="L39:T39"/>
    <mergeCell ref="B30:G30"/>
    <mergeCell ref="A6:B10"/>
    <mergeCell ref="B33:F33"/>
    <mergeCell ref="L31:T31"/>
    <mergeCell ref="O33:Q33"/>
    <mergeCell ref="B31:F31"/>
    <mergeCell ref="I9:J9"/>
    <mergeCell ref="A11:B11"/>
    <mergeCell ref="D7:D10"/>
    <mergeCell ref="F9:F10"/>
    <mergeCell ref="E8:F8"/>
    <mergeCell ref="E9:E10"/>
    <mergeCell ref="A2:D2"/>
    <mergeCell ref="B29:G29"/>
    <mergeCell ref="N9:N10"/>
    <mergeCell ref="O8:T8"/>
    <mergeCell ref="C7:C10"/>
    <mergeCell ref="A12:B12"/>
  </mergeCells>
  <printOptions horizontalCentered="1"/>
  <pageMargins left="0.55" right="0.28" top="0.21" bottom="0.18" header="0.11" footer="0.26"/>
  <pageSetup horizontalDpi="600" verticalDpi="600" orientation="landscape"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User</cp:lastModifiedBy>
  <cp:lastPrinted>2018-05-07T07:18:30Z</cp:lastPrinted>
  <dcterms:created xsi:type="dcterms:W3CDTF">2004-03-07T02:36:29Z</dcterms:created>
  <dcterms:modified xsi:type="dcterms:W3CDTF">2018-06-01T07:19:46Z</dcterms:modified>
  <cp:category/>
  <cp:version/>
  <cp:contentType/>
  <cp:contentStatus/>
</cp:coreProperties>
</file>